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M_and_Select_Users\QF_Pricing\3_Monthly Updates\2_Working Folders\2024.04\"/>
    </mc:Choice>
  </mc:AlternateContent>
  <xr:revisionPtr revIDLastSave="0" documentId="13_ncr:1_{9ADBCA79-A117-458B-ADFC-7EF7D87B6E64}" xr6:coauthVersionLast="47" xr6:coauthVersionMax="47" xr10:uidLastSave="{00000000-0000-0000-0000-000000000000}"/>
  <bookViews>
    <workbookView xWindow="28680" yWindow="-120" windowWidth="29040" windowHeight="15840" xr2:uid="{293EB2E1-9B31-4DEE-8063-AA8BE41C0371}"/>
  </bookViews>
  <sheets>
    <sheet name="SRAC" sheetId="2" r:id="rId1"/>
  </sheets>
  <definedNames>
    <definedName name="Inputs" localSheetId="0">#REF!</definedName>
    <definedName name="Inputs">#REF!</definedName>
    <definedName name="_xlnm.Print_Area" localSheetId="0">SRAC!$A$1:$M$81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2" l="1"/>
  <c r="L69" i="2"/>
  <c r="L14" i="2" s="1"/>
  <c r="K69" i="2"/>
  <c r="K31" i="2"/>
  <c r="L13" i="2"/>
  <c r="L12" i="2"/>
  <c r="L11" i="2"/>
  <c r="L10" i="2"/>
  <c r="K10" i="2"/>
  <c r="K37" i="2" l="1"/>
  <c r="K38" i="2" s="1"/>
  <c r="K43" i="2" s="1"/>
  <c r="K45" i="2" s="1"/>
  <c r="G5" i="2"/>
  <c r="K14" i="2" l="1"/>
  <c r="K13" i="2"/>
  <c r="K12" i="2"/>
  <c r="K11" i="2"/>
</calcChain>
</file>

<file path=xl/sharedStrings.xml><?xml version="1.0" encoding="utf-8"?>
<sst xmlns="http://schemas.openxmlformats.org/spreadsheetml/2006/main" count="130" uniqueCount="91">
  <si>
    <t>Pacific Gas and Electric Company</t>
  </si>
  <si>
    <r>
      <t xml:space="preserve">SHORT RUN AVOIDED COST </t>
    </r>
    <r>
      <rPr>
        <b/>
        <u/>
        <sz val="12"/>
        <color indexed="30"/>
        <rFont val="Arial"/>
        <family val="2"/>
      </rPr>
      <t>("SRAC")</t>
    </r>
  </si>
  <si>
    <t>ENERGY PRICES FOR QUALIFYING FACILITIES AND</t>
  </si>
  <si>
    <t>COMBINED HEAT &amp; POWER FACILITIES</t>
  </si>
  <si>
    <t>Prepared pursuant to Decision D.10-12-035 and Resolution E-4246</t>
  </si>
  <si>
    <t>Energy Prices ($/kWh)</t>
  </si>
  <si>
    <t>Winter</t>
  </si>
  <si>
    <t>Summer</t>
  </si>
  <si>
    <t xml:space="preserve">Energy price (EP) in $/kWh is calculated based on substituting the variables below </t>
  </si>
  <si>
    <t>Peak</t>
  </si>
  <si>
    <t>into the formula adopted in D.10-12-035:</t>
  </si>
  <si>
    <t>Partial-Peak</t>
  </si>
  <si>
    <t>Off-Peak</t>
  </si>
  <si>
    <t>EP = [(Market Heat Rate * BTGP / 10^6) + VOM] * TOU</t>
  </si>
  <si>
    <t>Super Off-Peak</t>
  </si>
  <si>
    <r>
      <t xml:space="preserve">These energy prices do not include applicable </t>
    </r>
    <r>
      <rPr>
        <b/>
        <i/>
        <sz val="7"/>
        <rFont val="Arial"/>
        <family val="2"/>
      </rPr>
      <t xml:space="preserve">Locational Adjustments (LA) </t>
    </r>
    <r>
      <rPr>
        <i/>
        <sz val="7"/>
        <rFont val="Arial"/>
        <family val="2"/>
      </rPr>
      <t>under D.10-12-035.</t>
    </r>
  </si>
  <si>
    <t>Monthly Weighted Average</t>
  </si>
  <si>
    <t>Market Heat Rate (MHR) =</t>
  </si>
  <si>
    <t>12-month forward market heat rate per CPUC D.07-09-040 and Res. E-4246</t>
  </si>
  <si>
    <t>Calendar Year(s)</t>
  </si>
  <si>
    <t>Heat Rate</t>
  </si>
  <si>
    <t>2016 and beyond (after Floor Test Term)</t>
  </si>
  <si>
    <t>MHR</t>
  </si>
  <si>
    <t>Btu/kWh</t>
  </si>
  <si>
    <t>Market Heat Rate</t>
  </si>
  <si>
    <t>BTGP</t>
  </si>
  <si>
    <t>=</t>
  </si>
  <si>
    <r>
      <rPr>
        <b/>
        <sz val="7"/>
        <rFont val="Arial"/>
        <family val="2"/>
      </rPr>
      <t>GPn + GTn</t>
    </r>
    <r>
      <rPr>
        <sz val="7"/>
        <rFont val="Arial"/>
        <family val="2"/>
      </rPr>
      <t xml:space="preserve">   (Calendar month Burner Tip Gas Price), where</t>
    </r>
  </si>
  <si>
    <t>GPn</t>
  </si>
  <si>
    <t xml:space="preserve">Simple average of natural gas bidweek price indices for Malin and </t>
  </si>
  <si>
    <t>Malin</t>
  </si>
  <si>
    <t>$/MMBtu</t>
  </si>
  <si>
    <t xml:space="preserve">Topock from Gas Daily, Natural Gas Intelligence and Natural Gas </t>
  </si>
  <si>
    <t>Topock</t>
  </si>
  <si>
    <t>Week</t>
  </si>
  <si>
    <t>GTn</t>
  </si>
  <si>
    <t>Intrastate Transportation</t>
  </si>
  <si>
    <t>G-AAOFF - Redwood</t>
  </si>
  <si>
    <t>G-AAOFF - Baja</t>
  </si>
  <si>
    <t>Gas Rule 21 Shrinkage</t>
  </si>
  <si>
    <t>Shrinkage</t>
  </si>
  <si>
    <t>Backbone Transport</t>
  </si>
  <si>
    <t>Average Redwood, Baja plus shrinkage</t>
  </si>
  <si>
    <t>G-EG*</t>
  </si>
  <si>
    <t>G-SUR</t>
  </si>
  <si>
    <t>Total Intrastate Transportation</t>
  </si>
  <si>
    <t>Monthly Burner Tip Gas Price</t>
  </si>
  <si>
    <t>VOM</t>
  </si>
  <si>
    <t>Calendar month avoided variable O&amp;M</t>
  </si>
  <si>
    <t>$/kWh</t>
  </si>
  <si>
    <t>TOU</t>
  </si>
  <si>
    <t>Energy-only Time-of-Use factors</t>
  </si>
  <si>
    <r>
      <t>Peak</t>
    </r>
    <r>
      <rPr>
        <sz val="7"/>
        <rFont val="Arial"/>
        <family val="2"/>
      </rPr>
      <t xml:space="preserve"> =</t>
    </r>
  </si>
  <si>
    <r>
      <t>Partial-Peak</t>
    </r>
    <r>
      <rPr>
        <sz val="7"/>
        <rFont val="Arial"/>
        <family val="2"/>
      </rPr>
      <t xml:space="preserve"> =</t>
    </r>
  </si>
  <si>
    <r>
      <t>Off-Peak</t>
    </r>
    <r>
      <rPr>
        <sz val="7"/>
        <rFont val="Arial"/>
        <family val="2"/>
      </rPr>
      <t xml:space="preserve">  =</t>
    </r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</si>
  <si>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</si>
  <si>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</si>
  <si>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</si>
  <si>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</si>
  <si>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</si>
  <si>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</si>
  <si>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</si>
  <si>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</si>
  <si>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</si>
  <si>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</si>
  <si>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</si>
  <si>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</si>
  <si>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</si>
  <si>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</si>
  <si>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</si>
  <si>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</si>
  <si>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</si>
  <si>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</si>
  <si>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</si>
  <si>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</si>
  <si>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</si>
  <si>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</si>
  <si>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 xml:space="preserve">2024 Holidays:  New Year's Day (1/1), Presidents' Day (2/19), Memorial Day (5/27), Independence Day (7/4), Labor Day (9/2), Veterans Day (11/11), Thanksgiving Day (11/28) and </t>
  </si>
  <si>
    <t>Christmas Day (12/25). When any holiday listed above falls on Sunday, the following Monday will be recognized as a holiday. No change will be made for holidays falling on Saturday.</t>
  </si>
  <si>
    <t xml:space="preserve">*The G-EG transportation rate used above reflects exemptions applicable to California Air Resources Board (ARB) Covered Entities. This rate equals the G-EG non-backbone rate, </t>
  </si>
  <si>
    <t xml:space="preserve">reduced by AB 32 GHG Compliance Costs (Cap-and-Trade Cost Exemption) and the ARB AB32 Cost of Implementation rate component. </t>
  </si>
  <si>
    <t>PG&amp;E's Energy Prices for QFs are available on PG&amp;E’s website at: www.pge.com/qf.</t>
  </si>
  <si>
    <t>Please direct questions regarding this posting to QFPricing@pge.com.</t>
  </si>
  <si>
    <t>Submitted 04/09/2024</t>
  </si>
  <si>
    <t>PG&amp;E AL 4845-G</t>
  </si>
  <si>
    <t>PG&amp;E AL 4651-G, Backbone</t>
  </si>
  <si>
    <t>PG&amp;E AL 4884-G, Non-Backbone</t>
  </si>
  <si>
    <t>PG&amp;E AL 4881-G</t>
  </si>
  <si>
    <t/>
  </si>
  <si>
    <t>Average Bidweek Gas Price**</t>
  </si>
  <si>
    <t>**Natural Gas Weekly did not publish a Malin bidweek gas price for April 2024; accordingly, this publication was removed from the calculation for April 2024 prices.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</si>
</sst>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#,##0.00000000"/>
    <numFmt numFmtId="170" formatCode="0.0000"/>
    <numFmt numFmtId="171" formatCode="0.0%"/>
    <numFmt numFmtId="172" formatCode="#,##0.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2"/>
      <color indexed="3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/>
    <xf numFmtId="0" fontId="6" fillId="0" borderId="0" xfId="3" applyFont="1" applyAlignment="1">
      <alignment horizontal="center"/>
    </xf>
    <xf numFmtId="14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64" fontId="8" fillId="0" borderId="1" xfId="2" applyNumberFormat="1" applyFont="1" applyBorder="1" applyAlignment="1">
      <alignment horizontal="left" indent="1"/>
    </xf>
    <xf numFmtId="0" fontId="8" fillId="2" borderId="2" xfId="2" applyFont="1" applyFill="1" applyBorder="1"/>
    <xf numFmtId="0" fontId="8" fillId="2" borderId="3" xfId="2" applyFont="1" applyFill="1" applyBorder="1" applyAlignment="1">
      <alignment horizontal="right"/>
    </xf>
    <xf numFmtId="0" fontId="8" fillId="2" borderId="1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 indent="1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4" xfId="2" applyFont="1" applyBorder="1"/>
    <xf numFmtId="0" fontId="8" fillId="0" borderId="0" xfId="2" quotePrefix="1" applyFont="1" applyAlignment="1">
      <alignment vertical="top" wrapText="1"/>
    </xf>
    <xf numFmtId="0" fontId="8" fillId="0" borderId="5" xfId="2" quotePrefix="1" applyFont="1" applyBorder="1" applyAlignment="1">
      <alignment vertical="top" wrapText="1"/>
    </xf>
    <xf numFmtId="0" fontId="10" fillId="0" borderId="0" xfId="2" applyFont="1"/>
    <xf numFmtId="0" fontId="11" fillId="0" borderId="0" xfId="2" applyFont="1" applyAlignment="1">
      <alignment horizontal="right" indent="1"/>
    </xf>
    <xf numFmtId="165" fontId="12" fillId="0" borderId="0" xfId="4" applyNumberFormat="1" applyFont="1" applyBorder="1" applyAlignment="1">
      <alignment horizontal="center"/>
    </xf>
    <xf numFmtId="165" fontId="12" fillId="0" borderId="5" xfId="4" applyNumberFormat="1" applyFont="1" applyFill="1" applyBorder="1" applyAlignment="1">
      <alignment horizontal="left"/>
    </xf>
    <xf numFmtId="0" fontId="8" fillId="0" borderId="4" xfId="2" quotePrefix="1" applyFont="1" applyBorder="1" applyAlignment="1">
      <alignment horizontal="left" vertical="top" indent="1"/>
    </xf>
    <xf numFmtId="0" fontId="8" fillId="0" borderId="0" xfId="2" quotePrefix="1" applyFont="1" applyAlignment="1">
      <alignment horizontal="left" vertical="top" wrapText="1" indent="1"/>
    </xf>
    <xf numFmtId="0" fontId="8" fillId="0" borderId="5" xfId="2" quotePrefix="1" applyFont="1" applyBorder="1" applyAlignment="1">
      <alignment horizontal="left" vertical="top" wrapText="1" indent="1"/>
    </xf>
    <xf numFmtId="165" fontId="12" fillId="0" borderId="0" xfId="4" applyNumberFormat="1" applyFont="1" applyBorder="1" applyAlignment="1">
      <alignment horizontal="right"/>
    </xf>
    <xf numFmtId="165" fontId="12" fillId="0" borderId="5" xfId="4" applyNumberFormat="1" applyFont="1" applyBorder="1" applyAlignment="1">
      <alignment horizontal="right"/>
    </xf>
    <xf numFmtId="166" fontId="10" fillId="0" borderId="0" xfId="2" applyNumberFormat="1" applyFont="1"/>
    <xf numFmtId="0" fontId="8" fillId="0" borderId="4" xfId="2" quotePrefix="1" applyFont="1" applyBorder="1" applyAlignment="1">
      <alignment horizontal="left" vertical="top" wrapText="1" indent="1"/>
    </xf>
    <xf numFmtId="0" fontId="11" fillId="0" borderId="4" xfId="2" quotePrefix="1" applyFont="1" applyBorder="1" applyAlignment="1">
      <alignment horizontal="left" indent="1"/>
    </xf>
    <xf numFmtId="0" fontId="11" fillId="0" borderId="0" xfId="2" applyFont="1" applyAlignment="1">
      <alignment wrapText="1"/>
    </xf>
    <xf numFmtId="0" fontId="10" fillId="0" borderId="5" xfId="2" applyFont="1" applyBorder="1"/>
    <xf numFmtId="0" fontId="13" fillId="0" borderId="4" xfId="2" applyFont="1" applyBorder="1" applyAlignment="1">
      <alignment horizontal="left" indent="1"/>
    </xf>
    <xf numFmtId="0" fontId="13" fillId="0" borderId="0" xfId="2" applyFont="1" applyAlignment="1">
      <alignment horizontal="left" wrapText="1" indent="1"/>
    </xf>
    <xf numFmtId="0" fontId="13" fillId="0" borderId="5" xfId="2" applyFont="1" applyBorder="1" applyAlignment="1">
      <alignment horizontal="left" wrapText="1" indent="1"/>
    </xf>
    <xf numFmtId="0" fontId="13" fillId="0" borderId="6" xfId="2" applyFont="1" applyBorder="1" applyAlignment="1">
      <alignment horizontal="left" wrapText="1" indent="1"/>
    </xf>
    <xf numFmtId="0" fontId="13" fillId="0" borderId="7" xfId="2" applyFont="1" applyBorder="1" applyAlignment="1">
      <alignment horizontal="left" wrapText="1" indent="1"/>
    </xf>
    <xf numFmtId="0" fontId="13" fillId="0" borderId="8" xfId="2" applyFont="1" applyBorder="1" applyAlignment="1">
      <alignment horizontal="left" wrapText="1" indent="1"/>
    </xf>
    <xf numFmtId="0" fontId="2" fillId="0" borderId="7" xfId="2" applyFont="1" applyBorder="1"/>
    <xf numFmtId="0" fontId="2" fillId="0" borderId="8" xfId="2" applyFont="1" applyBorder="1"/>
    <xf numFmtId="0" fontId="11" fillId="0" borderId="0" xfId="2" applyFont="1" applyAlignment="1">
      <alignment horizontal="left" indent="1"/>
    </xf>
    <xf numFmtId="0" fontId="11" fillId="0" borderId="0" xfId="2" quotePrefix="1" applyFont="1" applyAlignment="1">
      <alignment vertical="top" wrapText="1"/>
    </xf>
    <xf numFmtId="0" fontId="11" fillId="0" borderId="0" xfId="2" applyFont="1" applyAlignment="1">
      <alignment horizontal="right"/>
    </xf>
    <xf numFmtId="167" fontId="15" fillId="0" borderId="0" xfId="4" applyNumberFormat="1" applyFont="1" applyFill="1" applyBorder="1" applyAlignment="1">
      <alignment horizontal="left"/>
    </xf>
    <xf numFmtId="165" fontId="12" fillId="0" borderId="0" xfId="4" applyNumberFormat="1" applyFont="1" applyFill="1" applyBorder="1" applyAlignment="1">
      <alignment horizontal="left"/>
    </xf>
    <xf numFmtId="0" fontId="11" fillId="0" borderId="9" xfId="2" applyFont="1" applyBorder="1" applyAlignment="1">
      <alignment horizontal="left" indent="1"/>
    </xf>
    <xf numFmtId="0" fontId="11" fillId="0" borderId="10" xfId="2" quotePrefix="1" applyFont="1" applyBorder="1" applyAlignment="1">
      <alignment vertical="top" wrapText="1"/>
    </xf>
    <xf numFmtId="0" fontId="11" fillId="0" borderId="10" xfId="2" applyFont="1" applyBorder="1" applyAlignment="1">
      <alignment horizontal="right"/>
    </xf>
    <xf numFmtId="167" fontId="15" fillId="0" borderId="10" xfId="4" applyNumberFormat="1" applyFont="1" applyFill="1" applyBorder="1" applyAlignment="1">
      <alignment horizontal="left"/>
    </xf>
    <xf numFmtId="167" fontId="15" fillId="0" borderId="11" xfId="4" applyNumberFormat="1" applyFont="1" applyFill="1" applyBorder="1" applyAlignment="1">
      <alignment horizontal="left"/>
    </xf>
    <xf numFmtId="165" fontId="12" fillId="0" borderId="10" xfId="4" applyNumberFormat="1" applyFont="1" applyFill="1" applyBorder="1" applyAlignment="1">
      <alignment horizontal="left"/>
    </xf>
    <xf numFmtId="165" fontId="12" fillId="0" borderId="11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left" indent="1"/>
    </xf>
    <xf numFmtId="0" fontId="10" fillId="0" borderId="0" xfId="2" quotePrefix="1" applyFont="1" applyAlignment="1">
      <alignment vertical="top"/>
    </xf>
    <xf numFmtId="167" fontId="15" fillId="0" borderId="5" xfId="4" applyNumberFormat="1" applyFont="1" applyFill="1" applyBorder="1" applyAlignment="1">
      <alignment horizontal="left"/>
    </xf>
    <xf numFmtId="165" fontId="12" fillId="0" borderId="4" xfId="4" applyNumberFormat="1" applyFont="1" applyFill="1" applyBorder="1" applyAlignment="1">
      <alignment horizontal="left"/>
    </xf>
    <xf numFmtId="0" fontId="16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/>
    </xf>
    <xf numFmtId="167" fontId="15" fillId="0" borderId="5" xfId="4" applyNumberFormat="1" applyFont="1" applyFill="1" applyBorder="1" applyAlignment="1">
      <alignment horizontal="left" indent="1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 wrapText="1"/>
    </xf>
    <xf numFmtId="3" fontId="10" fillId="0" borderId="0" xfId="2" applyNumberFormat="1" applyFont="1" applyAlignment="1">
      <alignment horizontal="center"/>
    </xf>
    <xf numFmtId="167" fontId="15" fillId="0" borderId="5" xfId="4" applyNumberFormat="1" applyFont="1" applyFill="1" applyBorder="1" applyAlignment="1">
      <alignment horizontal="center"/>
    </xf>
    <xf numFmtId="0" fontId="11" fillId="0" borderId="5" xfId="2" applyFont="1" applyBorder="1" applyAlignment="1">
      <alignment horizontal="right" indent="1"/>
    </xf>
    <xf numFmtId="168" fontId="12" fillId="0" borderId="0" xfId="4" quotePrefix="1" applyNumberFormat="1" applyFont="1" applyFill="1" applyBorder="1" applyAlignment="1">
      <alignment horizontal="center"/>
    </xf>
    <xf numFmtId="167" fontId="12" fillId="0" borderId="5" xfId="4" applyNumberFormat="1" applyFont="1" applyFill="1" applyBorder="1" applyAlignment="1">
      <alignment horizontal="center"/>
    </xf>
    <xf numFmtId="0" fontId="11" fillId="0" borderId="6" xfId="2" applyFont="1" applyBorder="1" applyAlignment="1">
      <alignment horizontal="left" indent="1"/>
    </xf>
    <xf numFmtId="0" fontId="11" fillId="0" borderId="7" xfId="2" quotePrefix="1" applyFont="1" applyBorder="1" applyAlignment="1">
      <alignment vertical="top" wrapText="1"/>
    </xf>
    <xf numFmtId="0" fontId="10" fillId="0" borderId="7" xfId="2" applyFont="1" applyBorder="1" applyAlignment="1">
      <alignment horizontal="right"/>
    </xf>
    <xf numFmtId="3" fontId="10" fillId="0" borderId="7" xfId="2" applyNumberFormat="1" applyFont="1" applyBorder="1" applyAlignment="1">
      <alignment horizontal="center"/>
    </xf>
    <xf numFmtId="167" fontId="15" fillId="0" borderId="8" xfId="4" applyNumberFormat="1" applyFont="1" applyFill="1" applyBorder="1" applyAlignment="1">
      <alignment horizontal="left" indent="1"/>
    </xf>
    <xf numFmtId="165" fontId="12" fillId="0" borderId="7" xfId="4" applyNumberFormat="1" applyFont="1" applyFill="1" applyBorder="1" applyAlignment="1">
      <alignment horizontal="left"/>
    </xf>
    <xf numFmtId="165" fontId="12" fillId="0" borderId="8" xfId="4" applyNumberFormat="1" applyFont="1" applyFill="1" applyBorder="1" applyAlignment="1">
      <alignment horizontal="left"/>
    </xf>
    <xf numFmtId="0" fontId="10" fillId="0" borderId="10" xfId="2" applyFont="1" applyBorder="1" applyAlignment="1">
      <alignment horizontal="right"/>
    </xf>
    <xf numFmtId="3" fontId="10" fillId="0" borderId="10" xfId="2" applyNumberFormat="1" applyFont="1" applyBorder="1" applyAlignment="1">
      <alignment horizontal="center"/>
    </xf>
    <xf numFmtId="167" fontId="15" fillId="0" borderId="10" xfId="4" applyNumberFormat="1" applyFont="1" applyFill="1" applyBorder="1" applyAlignment="1">
      <alignment horizontal="left" indent="1"/>
    </xf>
    <xf numFmtId="165" fontId="12" fillId="0" borderId="9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right" indent="1"/>
    </xf>
    <xf numFmtId="0" fontId="11" fillId="0" borderId="0" xfId="2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right"/>
    </xf>
    <xf numFmtId="169" fontId="10" fillId="0" borderId="0" xfId="2" applyNumberFormat="1" applyFont="1" applyAlignment="1">
      <alignment horizontal="center"/>
    </xf>
    <xf numFmtId="167" fontId="15" fillId="0" borderId="0" xfId="4" applyNumberFormat="1" applyFont="1" applyFill="1" applyBorder="1" applyAlignment="1">
      <alignment horizontal="left" inden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 indent="1"/>
    </xf>
    <xf numFmtId="0" fontId="10" fillId="0" borderId="4" xfId="2" applyFont="1" applyBorder="1" applyAlignment="1">
      <alignment horizontal="left" vertical="top" wrapText="1"/>
    </xf>
    <xf numFmtId="0" fontId="11" fillId="0" borderId="0" xfId="2" quotePrefix="1" applyFont="1" applyAlignment="1">
      <alignment horizontal="left" vertical="top" wrapText="1"/>
    </xf>
    <xf numFmtId="0" fontId="10" fillId="0" borderId="0" xfId="2" quotePrefix="1" applyFont="1" applyAlignment="1">
      <alignment horizontal="center" vertical="top" wrapText="1"/>
    </xf>
    <xf numFmtId="0" fontId="10" fillId="0" borderId="0" xfId="2" quotePrefix="1" applyFont="1" applyAlignment="1">
      <alignment horizontal="left" vertical="top"/>
    </xf>
    <xf numFmtId="0" fontId="10" fillId="0" borderId="0" xfId="2" quotePrefix="1" applyFont="1" applyAlignment="1">
      <alignment horizontal="left" vertical="top" wrapText="1"/>
    </xf>
    <xf numFmtId="0" fontId="10" fillId="0" borderId="0" xfId="2" applyFont="1" applyAlignment="1">
      <alignment horizontal="right" wrapText="1"/>
    </xf>
    <xf numFmtId="170" fontId="15" fillId="0" borderId="0" xfId="4" quotePrefix="1" applyNumberFormat="1" applyFont="1" applyFill="1" applyBorder="1" applyAlignment="1">
      <alignment horizontal="center"/>
    </xf>
    <xf numFmtId="167" fontId="15" fillId="0" borderId="0" xfId="4" applyNumberFormat="1" applyFont="1" applyFill="1" applyBorder="1" applyAlignment="1">
      <alignment horizontal="center"/>
    </xf>
    <xf numFmtId="0" fontId="10" fillId="0" borderId="5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10" fillId="0" borderId="0" xfId="2" applyFont="1" applyAlignment="1">
      <alignment horizontal="right" vertical="top" wrapText="1"/>
    </xf>
    <xf numFmtId="170" fontId="10" fillId="0" borderId="0" xfId="2" applyNumberFormat="1" applyFont="1" applyAlignment="1">
      <alignment horizontal="left" vertical="top" wrapText="1" indent="1"/>
    </xf>
    <xf numFmtId="0" fontId="10" fillId="0" borderId="4" xfId="2" applyFont="1" applyBorder="1" applyAlignment="1">
      <alignment horizontal="right" vertical="top" wrapText="1"/>
    </xf>
    <xf numFmtId="0" fontId="10" fillId="0" borderId="0" xfId="2" quotePrefix="1" applyFont="1" applyAlignment="1">
      <alignment vertical="top" wrapText="1"/>
    </xf>
    <xf numFmtId="0" fontId="11" fillId="0" borderId="0" xfId="2" applyFont="1" applyAlignment="1">
      <alignment horizontal="right" vertical="top" indent="1"/>
    </xf>
    <xf numFmtId="167" fontId="12" fillId="0" borderId="4" xfId="4" applyNumberFormat="1" applyFont="1" applyFill="1" applyBorder="1" applyAlignment="1">
      <alignment horizontal="right"/>
    </xf>
    <xf numFmtId="0" fontId="10" fillId="0" borderId="4" xfId="2" applyFont="1" applyBorder="1"/>
    <xf numFmtId="0" fontId="11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 vertical="top" wrapText="1"/>
    </xf>
    <xf numFmtId="0" fontId="10" fillId="0" borderId="4" xfId="2" applyFont="1" applyBorder="1" applyAlignment="1">
      <alignment horizontal="right"/>
    </xf>
    <xf numFmtId="0" fontId="11" fillId="0" borderId="4" xfId="2" applyFont="1" applyBorder="1" applyAlignment="1">
      <alignment horizontal="right"/>
    </xf>
    <xf numFmtId="0" fontId="10" fillId="0" borderId="0" xfId="2" applyFont="1" applyAlignment="1">
      <alignment horizontal="right" indent="1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167" fontId="15" fillId="0" borderId="4" xfId="4" quotePrefix="1" applyNumberFormat="1" applyFont="1" applyFill="1" applyBorder="1" applyAlignment="1">
      <alignment horizontal="center"/>
    </xf>
    <xf numFmtId="0" fontId="10" fillId="0" borderId="0" xfId="3" applyFont="1" applyAlignment="1">
      <alignment horizontal="right" vertical="top"/>
    </xf>
    <xf numFmtId="171" fontId="10" fillId="0" borderId="0" xfId="1" quotePrefix="1" applyNumberFormat="1" applyFont="1" applyFill="1" applyBorder="1" applyAlignment="1">
      <alignment horizontal="center"/>
    </xf>
    <xf numFmtId="167" fontId="15" fillId="0" borderId="4" xfId="4" applyNumberFormat="1" applyFont="1" applyFill="1" applyBorder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left"/>
    </xf>
    <xf numFmtId="170" fontId="10" fillId="0" borderId="0" xfId="2" applyNumberFormat="1" applyFont="1" applyAlignment="1">
      <alignment horizontal="center"/>
    </xf>
    <xf numFmtId="172" fontId="11" fillId="0" borderId="4" xfId="2" applyNumberFormat="1" applyFont="1" applyBorder="1" applyAlignment="1">
      <alignment horizontal="right" indent="1"/>
    </xf>
    <xf numFmtId="0" fontId="10" fillId="0" borderId="6" xfId="2" applyFont="1" applyBorder="1"/>
    <xf numFmtId="0" fontId="10" fillId="0" borderId="7" xfId="2" applyFont="1" applyBorder="1"/>
    <xf numFmtId="0" fontId="10" fillId="0" borderId="7" xfId="2" applyFont="1" applyBorder="1" applyAlignment="1">
      <alignment horizontal="left"/>
    </xf>
    <xf numFmtId="170" fontId="10" fillId="0" borderId="7" xfId="2" applyNumberFormat="1" applyFont="1" applyBorder="1" applyAlignment="1">
      <alignment horizontal="center"/>
    </xf>
    <xf numFmtId="168" fontId="15" fillId="0" borderId="7" xfId="4" applyNumberFormat="1" applyFont="1" applyFill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10" fillId="0" borderId="8" xfId="2" applyFont="1" applyBorder="1"/>
    <xf numFmtId="0" fontId="10" fillId="0" borderId="9" xfId="2" applyFont="1" applyBorder="1"/>
    <xf numFmtId="0" fontId="10" fillId="0" borderId="10" xfId="2" applyFont="1" applyBorder="1"/>
    <xf numFmtId="0" fontId="10" fillId="0" borderId="10" xfId="2" applyFont="1" applyBorder="1" applyAlignment="1">
      <alignment horizontal="left"/>
    </xf>
    <xf numFmtId="170" fontId="10" fillId="0" borderId="10" xfId="2" applyNumberFormat="1" applyFont="1" applyBorder="1" applyAlignment="1">
      <alignment horizontal="center"/>
    </xf>
    <xf numFmtId="168" fontId="15" fillId="0" borderId="11" xfId="4" applyNumberFormat="1" applyFont="1" applyFill="1" applyBorder="1" applyAlignment="1">
      <alignment horizontal="center"/>
    </xf>
    <xf numFmtId="0" fontId="10" fillId="0" borderId="11" xfId="2" applyFont="1" applyBorder="1"/>
    <xf numFmtId="165" fontId="15" fillId="0" borderId="4" xfId="4" quotePrefix="1" applyNumberFormat="1" applyFont="1" applyFill="1" applyBorder="1" applyAlignment="1">
      <alignment horizontal="center"/>
    </xf>
    <xf numFmtId="168" fontId="15" fillId="0" borderId="8" xfId="4" applyNumberFormat="1" applyFont="1" applyFill="1" applyBorder="1" applyAlignment="1">
      <alignment horizontal="center"/>
    </xf>
    <xf numFmtId="0" fontId="10" fillId="0" borderId="9" xfId="2" quotePrefix="1" applyFont="1" applyBorder="1" applyAlignment="1">
      <alignment horizontal="left"/>
    </xf>
    <xf numFmtId="0" fontId="10" fillId="0" borderId="10" xfId="2" quotePrefix="1" applyFont="1" applyBorder="1" applyAlignment="1">
      <alignment horizontal="center" vertical="top" wrapText="1"/>
    </xf>
    <xf numFmtId="170" fontId="17" fillId="0" borderId="11" xfId="2" applyNumberFormat="1" applyFont="1" applyBorder="1" applyAlignment="1">
      <alignment horizontal="right"/>
    </xf>
    <xf numFmtId="170" fontId="18" fillId="0" borderId="10" xfId="2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1" fillId="0" borderId="4" xfId="2" quotePrefix="1" applyFont="1" applyBorder="1" applyAlignment="1">
      <alignment horizontal="right"/>
    </xf>
    <xf numFmtId="0" fontId="10" fillId="0" borderId="0" xfId="2" quotePrefix="1" applyFont="1" applyAlignment="1">
      <alignment horizontal="center"/>
    </xf>
    <xf numFmtId="0" fontId="11" fillId="0" borderId="0" xfId="2" applyFont="1"/>
    <xf numFmtId="0" fontId="10" fillId="0" borderId="5" xfId="2" applyFont="1" applyBorder="1" applyAlignment="1">
      <alignment horizontal="right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6" fillId="0" borderId="0" xfId="2" quotePrefix="1" applyFont="1" applyAlignment="1">
      <alignment horizontal="left"/>
    </xf>
    <xf numFmtId="0" fontId="16" fillId="0" borderId="5" xfId="2" quotePrefix="1" applyFont="1" applyBorder="1" applyAlignment="1">
      <alignment horizontal="right" indent="1"/>
    </xf>
    <xf numFmtId="170" fontId="15" fillId="0" borderId="9" xfId="2" quotePrefix="1" applyNumberFormat="1" applyFont="1" applyBorder="1" applyAlignment="1">
      <alignment horizontal="center"/>
    </xf>
    <xf numFmtId="170" fontId="15" fillId="0" borderId="11" xfId="2" quotePrefix="1" applyNumberFormat="1" applyFont="1" applyBorder="1" applyAlignment="1">
      <alignment horizontal="center"/>
    </xf>
    <xf numFmtId="0" fontId="16" fillId="0" borderId="5" xfId="2" applyFont="1" applyBorder="1" applyAlignment="1">
      <alignment horizontal="right" indent="1"/>
    </xf>
    <xf numFmtId="170" fontId="15" fillId="0" borderId="4" xfId="2" quotePrefix="1" applyNumberFormat="1" applyFont="1" applyBorder="1" applyAlignment="1">
      <alignment horizontal="center"/>
    </xf>
    <xf numFmtId="170" fontId="15" fillId="0" borderId="5" xfId="2" quotePrefix="1" applyNumberFormat="1" applyFont="1" applyBorder="1" applyAlignment="1">
      <alignment horizontal="center"/>
    </xf>
    <xf numFmtId="170" fontId="15" fillId="0" borderId="5" xfId="4" applyNumberFormat="1" applyFont="1" applyFill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9" fillId="0" borderId="7" xfId="2" applyFont="1" applyBorder="1" applyAlignment="1">
      <alignment horizontal="right"/>
    </xf>
    <xf numFmtId="0" fontId="17" fillId="0" borderId="8" xfId="2" applyFont="1" applyBorder="1" applyAlignment="1">
      <alignment horizontal="left"/>
    </xf>
    <xf numFmtId="0" fontId="16" fillId="0" borderId="0" xfId="2" applyFont="1"/>
    <xf numFmtId="170" fontId="15" fillId="0" borderId="0" xfId="2" applyNumberFormat="1" applyFont="1" applyAlignment="1">
      <alignment horizontal="right"/>
    </xf>
    <xf numFmtId="0" fontId="19" fillId="0" borderId="0" xfId="2" quotePrefix="1" applyFont="1" applyAlignment="1">
      <alignment horizontal="left"/>
    </xf>
    <xf numFmtId="0" fontId="11" fillId="3" borderId="1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0" borderId="0" xfId="2" applyFont="1" applyAlignment="1">
      <alignment horizontal="center"/>
    </xf>
    <xf numFmtId="164" fontId="11" fillId="0" borderId="11" xfId="2" quotePrefix="1" applyNumberFormat="1" applyFont="1" applyBorder="1" applyAlignment="1">
      <alignment horizontal="center"/>
    </xf>
    <xf numFmtId="0" fontId="11" fillId="0" borderId="4" xfId="2" applyFont="1" applyBorder="1"/>
    <xf numFmtId="0" fontId="1" fillId="0" borderId="5" xfId="2" applyBorder="1" applyAlignment="1">
      <alignment horizontal="center"/>
    </xf>
    <xf numFmtId="0" fontId="11" fillId="0" borderId="6" xfId="2" applyFont="1" applyBorder="1" applyAlignment="1">
      <alignment horizontal="right"/>
    </xf>
    <xf numFmtId="0" fontId="11" fillId="0" borderId="7" xfId="2" applyFont="1" applyBorder="1"/>
    <xf numFmtId="0" fontId="11" fillId="0" borderId="7" xfId="2" applyFont="1" applyBorder="1" applyAlignment="1">
      <alignment horizontal="left"/>
    </xf>
    <xf numFmtId="0" fontId="11" fillId="0" borderId="7" xfId="2" applyFont="1" applyBorder="1" applyAlignment="1">
      <alignment horizontal="right"/>
    </xf>
    <xf numFmtId="0" fontId="12" fillId="0" borderId="8" xfId="2" applyFont="1" applyBorder="1" applyAlignment="1">
      <alignment horizontal="center"/>
    </xf>
    <xf numFmtId="0" fontId="10" fillId="0" borderId="6" xfId="2" applyFont="1" applyBorder="1" applyAlignment="1">
      <alignment horizontal="right"/>
    </xf>
    <xf numFmtId="0" fontId="15" fillId="0" borderId="1" xfId="2" quotePrefix="1" applyFont="1" applyBorder="1" applyAlignment="1">
      <alignment horizontal="center"/>
    </xf>
    <xf numFmtId="0" fontId="15" fillId="0" borderId="3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 vertical="center"/>
    </xf>
    <xf numFmtId="0" fontId="15" fillId="0" borderId="11" xfId="2" quotePrefix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4" xfId="2" quotePrefix="1" applyFont="1" applyBorder="1" applyAlignment="1">
      <alignment horizontal="center" vertical="center"/>
    </xf>
    <xf numFmtId="0" fontId="15" fillId="0" borderId="5" xfId="2" quotePrefix="1" applyFont="1" applyBorder="1" applyAlignment="1">
      <alignment horizontal="center" vertical="center"/>
    </xf>
    <xf numFmtId="0" fontId="15" fillId="0" borderId="6" xfId="2" quotePrefix="1" applyFont="1" applyBorder="1" applyAlignment="1">
      <alignment horizontal="center" vertical="center"/>
    </xf>
    <xf numFmtId="0" fontId="15" fillId="0" borderId="8" xfId="2" quotePrefix="1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5" fillId="0" borderId="0" xfId="2" quotePrefix="1" applyFont="1" applyAlignment="1">
      <alignment horizontal="left" vertical="center" wrapText="1"/>
    </xf>
    <xf numFmtId="0" fontId="15" fillId="0" borderId="0" xfId="2" quotePrefix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0" fillId="0" borderId="0" xfId="3" quotePrefix="1" applyFont="1" applyAlignment="1">
      <alignment horizontal="left"/>
    </xf>
    <xf numFmtId="0" fontId="10" fillId="0" borderId="0" xfId="2" quotePrefix="1" applyFont="1" applyAlignment="1">
      <alignment horizontal="left" vertical="center"/>
    </xf>
    <xf numFmtId="0" fontId="10" fillId="0" borderId="0" xfId="2" quotePrefix="1" applyFont="1" applyAlignment="1">
      <alignment horizontal="left" vertical="center" wrapText="1"/>
    </xf>
    <xf numFmtId="0" fontId="1" fillId="0" borderId="0" xfId="2" applyAlignment="1">
      <alignment wrapText="1"/>
    </xf>
    <xf numFmtId="0" fontId="17" fillId="0" borderId="0" xfId="2" quotePrefix="1" applyFont="1" applyAlignment="1">
      <alignment horizontal="left"/>
    </xf>
    <xf numFmtId="0" fontId="17" fillId="0" borderId="0" xfId="2" quotePrefix="1" applyFont="1" applyAlignment="1">
      <alignment horizontal="left" wrapText="1"/>
    </xf>
    <xf numFmtId="0" fontId="2" fillId="0" borderId="0" xfId="2" applyFont="1" applyAlignment="1">
      <alignment horizontal="left"/>
    </xf>
  </cellXfs>
  <cellStyles count="5">
    <cellStyle name="Comma 6 2" xfId="4" xr:uid="{E68F52F4-4C1D-47BA-B6C3-3D196ECD8F8B}"/>
    <cellStyle name="Normal" xfId="0" builtinId="0"/>
    <cellStyle name="Normal 19 2" xfId="2" xr:uid="{7E63D546-A768-436E-9EE8-AE89C5068A52}"/>
    <cellStyle name="Normal 2" xfId="3" xr:uid="{E784CAB6-E5CD-49EA-A094-8D631037A12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86264</xdr:colOff>
      <xdr:row>0</xdr:row>
      <xdr:rowOff>106171</xdr:rowOff>
    </xdr:from>
    <xdr:ext cx="794904" cy="819365"/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722F9C23-748B-4D8E-9F88-3A34C2888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89" y="106171"/>
          <a:ext cx="794904" cy="8193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D90E-6C1B-46E8-9A42-CE2C103FAE2E}">
  <sheetPr>
    <tabColor theme="4" tint="0.39997558519241921"/>
    <pageSetUpPr fitToPage="1"/>
  </sheetPr>
  <dimension ref="B1:P90"/>
  <sheetViews>
    <sheetView showGridLines="0" tabSelected="1" zoomScale="130" zoomScaleNormal="130" zoomScaleSheetLayoutView="130" zoomScalePageLayoutView="120" workbookViewId="0">
      <selection activeCell="J31" sqref="J31"/>
    </sheetView>
  </sheetViews>
  <sheetFormatPr defaultColWidth="8.85546875" defaultRowHeight="9" x14ac:dyDescent="0.15"/>
  <cols>
    <col min="1" max="1" width="2.42578125" style="1" customWidth="1"/>
    <col min="2" max="2" width="14.28515625" style="1" customWidth="1"/>
    <col min="3" max="3" width="1.7109375" style="1" customWidth="1"/>
    <col min="4" max="4" width="3.85546875" style="1" customWidth="1"/>
    <col min="5" max="5" width="1.7109375" style="1" customWidth="1"/>
    <col min="6" max="6" width="17.42578125" style="1" customWidth="1"/>
    <col min="7" max="7" width="23.140625" style="1" customWidth="1"/>
    <col min="8" max="9" width="7.42578125" style="1" customWidth="1"/>
    <col min="10" max="10" width="7" style="112" customWidth="1"/>
    <col min="11" max="11" width="8" style="112" customWidth="1"/>
    <col min="12" max="12" width="11" style="197" bestFit="1" customWidth="1"/>
    <col min="13" max="13" width="8.85546875" style="1"/>
    <col min="14" max="14" width="23.140625" style="1" customWidth="1"/>
    <col min="15" max="16384" width="8.85546875" style="1"/>
  </cols>
  <sheetData>
    <row r="1" spans="2:15" ht="15" x14ac:dyDescent="0.25">
      <c r="C1" s="2"/>
      <c r="D1" s="2"/>
      <c r="E1" s="2"/>
      <c r="F1" s="2"/>
      <c r="G1" s="2" t="s">
        <v>0</v>
      </c>
      <c r="H1" s="2"/>
      <c r="I1" s="2"/>
      <c r="J1" s="2"/>
      <c r="K1" s="2"/>
      <c r="L1" s="2"/>
    </row>
    <row r="2" spans="2:15" ht="15.75" x14ac:dyDescent="0.25">
      <c r="C2" s="3"/>
      <c r="D2" s="3"/>
      <c r="E2" s="3"/>
      <c r="F2" s="3"/>
      <c r="G2" s="3" t="s">
        <v>1</v>
      </c>
      <c r="H2" s="3"/>
      <c r="I2" s="3"/>
      <c r="J2" s="3"/>
      <c r="K2" s="3"/>
      <c r="L2" s="3"/>
      <c r="M2" s="4"/>
      <c r="N2" s="4"/>
      <c r="O2" s="4"/>
    </row>
    <row r="3" spans="2:15" ht="15.75" x14ac:dyDescent="0.25">
      <c r="C3" s="3"/>
      <c r="D3" s="3"/>
      <c r="E3" s="3"/>
      <c r="F3" s="3"/>
      <c r="G3" s="3" t="s">
        <v>2</v>
      </c>
      <c r="H3" s="3"/>
      <c r="I3" s="3"/>
      <c r="J3" s="3"/>
      <c r="K3" s="3"/>
      <c r="L3" s="3"/>
      <c r="M3" s="4"/>
      <c r="N3" s="4"/>
      <c r="O3" s="4"/>
    </row>
    <row r="4" spans="2:15" ht="15.75" x14ac:dyDescent="0.25">
      <c r="C4" s="3"/>
      <c r="D4" s="3"/>
      <c r="E4" s="3"/>
      <c r="F4" s="3"/>
      <c r="G4" s="3" t="s">
        <v>3</v>
      </c>
      <c r="H4" s="3"/>
      <c r="I4" s="3"/>
      <c r="J4" s="3"/>
      <c r="K4" s="3"/>
      <c r="L4" s="3"/>
      <c r="M4" s="4"/>
      <c r="N4" s="4"/>
      <c r="O4" s="4"/>
    </row>
    <row r="5" spans="2:15" ht="12.75" x14ac:dyDescent="0.2">
      <c r="C5" s="5"/>
      <c r="D5" s="5"/>
      <c r="E5" s="5"/>
      <c r="F5" s="5"/>
      <c r="G5" s="5" t="str">
        <f>"EFFECTIVE "&amp;TEXT(DATE(YEAR(B8),MONTH(B8),DAY(B8)),"mmmm")&amp;" "&amp;DAY(B8)&amp;" - "&amp;DAY(EOMONTH(B8,0))&amp;", "&amp;YEAR(B8)&amp;""</f>
        <v>EFFECTIVE April 1 - 30, 2024</v>
      </c>
      <c r="H5" s="5"/>
      <c r="I5" s="5"/>
      <c r="J5" s="5"/>
      <c r="K5" s="5"/>
      <c r="L5" s="5"/>
    </row>
    <row r="6" spans="2:15" ht="12" x14ac:dyDescent="0.2">
      <c r="C6" s="6"/>
      <c r="D6" s="6"/>
      <c r="E6" s="6"/>
      <c r="F6" s="6"/>
      <c r="G6" s="6" t="s">
        <v>83</v>
      </c>
      <c r="H6" s="6"/>
      <c r="I6" s="6"/>
      <c r="J6" s="6"/>
      <c r="K6" s="6"/>
      <c r="L6" s="6"/>
    </row>
    <row r="7" spans="2:15" ht="12.2" customHeight="1" x14ac:dyDescent="0.15">
      <c r="C7" s="7"/>
      <c r="D7" s="7"/>
      <c r="E7" s="7"/>
      <c r="F7" s="7"/>
      <c r="G7" s="8" t="s">
        <v>4</v>
      </c>
      <c r="H7" s="7"/>
      <c r="I7" s="7"/>
      <c r="J7" s="7"/>
      <c r="K7" s="7"/>
      <c r="L7" s="7"/>
    </row>
    <row r="8" spans="2:15" ht="11.25" x14ac:dyDescent="0.2">
      <c r="B8" s="9">
        <v>45383</v>
      </c>
      <c r="C8" s="10"/>
      <c r="D8" s="10"/>
      <c r="E8" s="10"/>
      <c r="F8" s="10"/>
      <c r="G8" s="11"/>
      <c r="H8" s="12"/>
      <c r="I8" s="13"/>
      <c r="J8" s="14" t="s">
        <v>5</v>
      </c>
      <c r="K8" s="15" t="s">
        <v>6</v>
      </c>
      <c r="L8" s="16" t="s">
        <v>7</v>
      </c>
    </row>
    <row r="9" spans="2:15" ht="9" customHeight="1" x14ac:dyDescent="0.25">
      <c r="B9" s="17"/>
      <c r="C9" s="18"/>
      <c r="D9" s="18"/>
      <c r="E9" s="18"/>
      <c r="F9" s="18"/>
      <c r="G9" s="19"/>
      <c r="H9" s="20"/>
      <c r="I9" s="20"/>
      <c r="J9" s="21"/>
      <c r="K9" s="22"/>
      <c r="L9" s="23"/>
      <c r="M9" s="20"/>
    </row>
    <row r="10" spans="2:15" ht="11.85" customHeight="1" x14ac:dyDescent="0.15">
      <c r="B10" s="24" t="s">
        <v>8</v>
      </c>
      <c r="C10" s="25"/>
      <c r="D10" s="25"/>
      <c r="E10" s="25"/>
      <c r="F10" s="25"/>
      <c r="G10" s="26"/>
      <c r="H10" s="20"/>
      <c r="I10" s="20"/>
      <c r="J10" s="21" t="s">
        <v>9</v>
      </c>
      <c r="K10" s="27">
        <f>IF(SUM(K62)=0,0,ROUND((($K$23*K52)*$K$45/10^6)+($K$48*K52),6))</f>
        <v>0</v>
      </c>
      <c r="L10" s="28">
        <f>IF(SUM(L62)=0,0,ROUND((($K$23*L52)*$K$45/10^6)+($K$48*L52),6))</f>
        <v>0</v>
      </c>
      <c r="M10" s="20"/>
      <c r="N10" s="29"/>
    </row>
    <row r="11" spans="2:15" ht="9" customHeight="1" x14ac:dyDescent="0.15">
      <c r="B11" s="24" t="s">
        <v>10</v>
      </c>
      <c r="C11" s="25"/>
      <c r="D11" s="25"/>
      <c r="E11" s="25"/>
      <c r="F11" s="25"/>
      <c r="G11" s="26"/>
      <c r="H11" s="20"/>
      <c r="I11" s="20"/>
      <c r="J11" s="21" t="s">
        <v>11</v>
      </c>
      <c r="K11" s="27">
        <f>IF(SUM(K63)=0,0,ROUND((($K$23*K53)*$K$45/10^6)+($K$48*K53),6))</f>
        <v>3.9968999999999998E-2</v>
      </c>
      <c r="L11" s="28">
        <f>IF(SUM(L63)=0,0,ROUND((($K$23*L53)*$K$45/10^6)+($K$48*L53),6))</f>
        <v>0</v>
      </c>
      <c r="M11" s="29"/>
      <c r="N11" s="29"/>
    </row>
    <row r="12" spans="2:15" ht="9" customHeight="1" x14ac:dyDescent="0.15">
      <c r="B12" s="30"/>
      <c r="C12" s="25"/>
      <c r="D12" s="25"/>
      <c r="E12" s="25"/>
      <c r="F12" s="25"/>
      <c r="G12" s="26"/>
      <c r="H12" s="20"/>
      <c r="I12" s="20"/>
      <c r="J12" s="21" t="s">
        <v>12</v>
      </c>
      <c r="K12" s="27">
        <f>IF(SUM(K65)=0,0,ROUND((($K$23*K54)*$K$45/10^6)+($K$48*K54),6))</f>
        <v>3.9968999999999998E-2</v>
      </c>
      <c r="L12" s="28">
        <f>IF(SUM(L65)=0,0,ROUND((($K$23*L54)*$K$45/10^6)+($K$48*L54),6))</f>
        <v>0</v>
      </c>
      <c r="M12" s="29"/>
      <c r="N12" s="29"/>
    </row>
    <row r="13" spans="2:15" ht="9.6" customHeight="1" x14ac:dyDescent="0.15">
      <c r="B13" s="31" t="s">
        <v>13</v>
      </c>
      <c r="C13" s="32"/>
      <c r="D13" s="32"/>
      <c r="E13" s="32"/>
      <c r="F13" s="32"/>
      <c r="G13" s="33"/>
      <c r="H13" s="20"/>
      <c r="I13" s="20"/>
      <c r="J13" s="21" t="s">
        <v>14</v>
      </c>
      <c r="K13" s="27">
        <f>IF(SUM(K68)=0,0,ROUND((($K$23*K55)*$K$45/10^6)+($K$48*K55),6))</f>
        <v>3.9968999999999998E-2</v>
      </c>
      <c r="L13" s="28">
        <f>IF(SUM(L68)=0,0,ROUND((($K$23*L55)*$K$45/10^6)+($K$48*L55),6))</f>
        <v>0</v>
      </c>
      <c r="M13" s="29"/>
      <c r="N13" s="29"/>
    </row>
    <row r="14" spans="2:15" ht="9.6" customHeight="1" x14ac:dyDescent="0.15">
      <c r="B14" s="34" t="s">
        <v>15</v>
      </c>
      <c r="C14" s="35"/>
      <c r="D14" s="35"/>
      <c r="E14" s="35"/>
      <c r="F14" s="35"/>
      <c r="G14" s="36"/>
      <c r="H14" s="20"/>
      <c r="I14" s="20"/>
      <c r="J14" s="21" t="s">
        <v>16</v>
      </c>
      <c r="K14" s="27">
        <f>IF(SUM(K69)=0,0,ROUND(($K$23*$K$45/10^6)+($K$48),6))</f>
        <v>3.9968999999999998E-2</v>
      </c>
      <c r="L14" s="28">
        <f>IF(SUM(L69)=0,0,ROUND(($K$23*$K$45/10^6)+($K$48),6))</f>
        <v>0</v>
      </c>
      <c r="M14" s="29"/>
      <c r="N14" s="29"/>
    </row>
    <row r="15" spans="2:15" ht="9" customHeight="1" x14ac:dyDescent="0.15">
      <c r="B15" s="37"/>
      <c r="C15" s="38"/>
      <c r="D15" s="38"/>
      <c r="E15" s="38"/>
      <c r="F15" s="38"/>
      <c r="G15" s="39"/>
      <c r="H15" s="40"/>
      <c r="I15" s="40"/>
      <c r="J15" s="40"/>
      <c r="K15" s="40"/>
      <c r="L15" s="41"/>
      <c r="M15" s="20"/>
    </row>
    <row r="16" spans="2:15" x14ac:dyDescent="0.15">
      <c r="B16" s="42"/>
      <c r="C16" s="43"/>
      <c r="D16" s="43"/>
      <c r="E16" s="43"/>
      <c r="F16" s="43"/>
      <c r="G16" s="44"/>
      <c r="H16" s="44"/>
      <c r="I16" s="45"/>
      <c r="J16" s="45"/>
      <c r="K16" s="46"/>
      <c r="L16" s="46"/>
      <c r="M16" s="20"/>
    </row>
    <row r="17" spans="2:16" x14ac:dyDescent="0.15">
      <c r="B17" s="47"/>
      <c r="C17" s="48"/>
      <c r="D17" s="48"/>
      <c r="E17" s="48"/>
      <c r="F17" s="48"/>
      <c r="G17" s="49"/>
      <c r="H17" s="49"/>
      <c r="I17" s="50"/>
      <c r="J17" s="51"/>
      <c r="K17" s="52"/>
      <c r="L17" s="53"/>
      <c r="M17" s="20"/>
    </row>
    <row r="18" spans="2:16" x14ac:dyDescent="0.15">
      <c r="B18" s="54" t="s">
        <v>17</v>
      </c>
      <c r="C18" s="43"/>
      <c r="E18" s="55" t="s">
        <v>18</v>
      </c>
      <c r="F18" s="43"/>
      <c r="G18" s="44"/>
      <c r="H18" s="44"/>
      <c r="I18" s="45"/>
      <c r="J18" s="56"/>
      <c r="K18" s="46"/>
      <c r="L18" s="23"/>
      <c r="M18" s="20"/>
    </row>
    <row r="19" spans="2:16" x14ac:dyDescent="0.15">
      <c r="B19" s="54"/>
      <c r="C19" s="43"/>
      <c r="D19" s="43"/>
      <c r="E19" s="43"/>
      <c r="F19" s="43"/>
      <c r="G19" s="44"/>
      <c r="H19" s="44"/>
      <c r="I19" s="45"/>
      <c r="J19" s="56"/>
      <c r="K19" s="57"/>
      <c r="L19" s="23"/>
      <c r="M19" s="20"/>
    </row>
    <row r="20" spans="2:16" x14ac:dyDescent="0.15">
      <c r="B20" s="54"/>
      <c r="C20" s="43"/>
      <c r="D20" s="43"/>
      <c r="E20" s="43"/>
      <c r="F20" s="20"/>
      <c r="G20" s="58" t="s">
        <v>19</v>
      </c>
      <c r="H20" s="59"/>
      <c r="I20" s="60" t="s">
        <v>20</v>
      </c>
      <c r="J20" s="61"/>
      <c r="K20" s="57"/>
      <c r="L20" s="23"/>
      <c r="M20" s="20"/>
      <c r="N20" s="58"/>
      <c r="O20" s="59"/>
      <c r="P20" s="60"/>
    </row>
    <row r="21" spans="2:16" x14ac:dyDescent="0.15">
      <c r="B21" s="54"/>
      <c r="C21" s="43"/>
      <c r="D21" s="43"/>
      <c r="E21" s="43"/>
      <c r="F21" s="20"/>
      <c r="G21" s="62" t="s">
        <v>21</v>
      </c>
      <c r="H21" s="63"/>
      <c r="I21" s="64" t="s">
        <v>22</v>
      </c>
      <c r="J21" s="65" t="s">
        <v>23</v>
      </c>
      <c r="K21" s="46"/>
      <c r="L21" s="23"/>
      <c r="M21" s="20"/>
    </row>
    <row r="22" spans="2:16" x14ac:dyDescent="0.15">
      <c r="B22" s="54"/>
      <c r="C22" s="43"/>
      <c r="D22" s="43"/>
      <c r="E22" s="43"/>
      <c r="F22" s="43"/>
      <c r="G22" s="44"/>
      <c r="H22" s="44"/>
      <c r="I22" s="45"/>
      <c r="J22" s="61"/>
      <c r="K22" s="46"/>
      <c r="L22" s="23"/>
      <c r="M22" s="20"/>
    </row>
    <row r="23" spans="2:16" x14ac:dyDescent="0.15">
      <c r="B23" s="54"/>
      <c r="C23" s="43"/>
      <c r="D23" s="43"/>
      <c r="E23" s="43"/>
      <c r="F23" s="43"/>
      <c r="G23" s="20"/>
      <c r="H23" s="20"/>
      <c r="I23" s="20"/>
      <c r="J23" s="66" t="s">
        <v>24</v>
      </c>
      <c r="K23" s="67">
        <v>7842.1717619517558</v>
      </c>
      <c r="L23" s="68" t="s">
        <v>23</v>
      </c>
      <c r="M23" s="20"/>
    </row>
    <row r="24" spans="2:16" x14ac:dyDescent="0.15">
      <c r="B24" s="69"/>
      <c r="C24" s="70"/>
      <c r="D24" s="70"/>
      <c r="E24" s="70"/>
      <c r="F24" s="70"/>
      <c r="G24" s="71"/>
      <c r="H24" s="71"/>
      <c r="I24" s="72"/>
      <c r="J24" s="73"/>
      <c r="K24" s="74"/>
      <c r="L24" s="75"/>
      <c r="M24" s="20"/>
    </row>
    <row r="25" spans="2:16" x14ac:dyDescent="0.15">
      <c r="B25" s="47"/>
      <c r="C25" s="48"/>
      <c r="D25" s="48"/>
      <c r="E25" s="48"/>
      <c r="F25" s="48"/>
      <c r="G25" s="76"/>
      <c r="H25" s="76"/>
      <c r="I25" s="77"/>
      <c r="J25" s="78"/>
      <c r="K25" s="79"/>
      <c r="L25" s="53"/>
      <c r="M25" s="20"/>
    </row>
    <row r="26" spans="2:16" x14ac:dyDescent="0.15">
      <c r="B26" s="80" t="s">
        <v>25</v>
      </c>
      <c r="C26" s="81" t="s">
        <v>26</v>
      </c>
      <c r="D26" s="82" t="s">
        <v>27</v>
      </c>
      <c r="E26" s="81"/>
      <c r="F26" s="20"/>
      <c r="G26" s="83"/>
      <c r="H26" s="83"/>
      <c r="I26" s="84"/>
      <c r="J26" s="85"/>
      <c r="K26" s="57"/>
      <c r="L26" s="23"/>
      <c r="M26" s="20"/>
    </row>
    <row r="27" spans="2:16" x14ac:dyDescent="0.15">
      <c r="B27" s="54"/>
      <c r="C27" s="43"/>
      <c r="D27" s="43"/>
      <c r="E27" s="43"/>
      <c r="F27" s="86"/>
      <c r="G27" s="86"/>
      <c r="H27" s="86"/>
      <c r="I27" s="86"/>
      <c r="J27" s="87"/>
      <c r="K27" s="57"/>
      <c r="L27" s="23"/>
      <c r="M27" s="20"/>
    </row>
    <row r="28" spans="2:16" s="97" customFormat="1" ht="9" customHeight="1" x14ac:dyDescent="0.15">
      <c r="B28" s="88"/>
      <c r="C28" s="63"/>
      <c r="D28" s="89" t="s">
        <v>28</v>
      </c>
      <c r="E28" s="90" t="s">
        <v>26</v>
      </c>
      <c r="F28" s="91" t="s">
        <v>29</v>
      </c>
      <c r="G28" s="92"/>
      <c r="H28" s="93" t="s">
        <v>30</v>
      </c>
      <c r="I28" s="94">
        <v>1.46</v>
      </c>
      <c r="J28" s="95" t="s">
        <v>31</v>
      </c>
      <c r="K28" s="88"/>
      <c r="L28" s="96"/>
      <c r="M28" s="63"/>
    </row>
    <row r="29" spans="2:16" s="97" customFormat="1" ht="9" customHeight="1" x14ac:dyDescent="0.15">
      <c r="B29" s="88"/>
      <c r="C29" s="63"/>
      <c r="D29" s="89"/>
      <c r="E29" s="90"/>
      <c r="F29" s="91" t="s">
        <v>32</v>
      </c>
      <c r="G29" s="92"/>
      <c r="H29" s="98" t="s">
        <v>33</v>
      </c>
      <c r="I29" s="94">
        <v>1.3816999999999999</v>
      </c>
      <c r="J29" s="95" t="s">
        <v>31</v>
      </c>
      <c r="K29" s="88"/>
      <c r="L29" s="96"/>
      <c r="M29" s="63"/>
    </row>
    <row r="30" spans="2:16" s="97" customFormat="1" ht="9" customHeight="1" x14ac:dyDescent="0.25">
      <c r="B30" s="88"/>
      <c r="C30" s="63"/>
      <c r="D30" s="89"/>
      <c r="E30" s="90"/>
      <c r="F30" s="92" t="s">
        <v>34</v>
      </c>
      <c r="G30" s="92"/>
      <c r="H30" s="92"/>
      <c r="I30" s="63"/>
      <c r="J30" s="99"/>
      <c r="K30" s="100"/>
      <c r="L30" s="96"/>
      <c r="M30" s="63"/>
    </row>
    <row r="31" spans="2:16" s="97" customFormat="1" ht="9" customHeight="1" x14ac:dyDescent="0.15">
      <c r="B31" s="88"/>
      <c r="C31" s="63"/>
      <c r="D31" s="89"/>
      <c r="E31" s="90"/>
      <c r="F31" s="101"/>
      <c r="G31" s="63"/>
      <c r="H31" s="63"/>
      <c r="I31" s="63"/>
      <c r="J31" s="102" t="s">
        <v>89</v>
      </c>
      <c r="K31" s="103">
        <f>ROUND(AVERAGE($I$28,$I$29), 4)</f>
        <v>1.4209000000000001</v>
      </c>
      <c r="L31" s="68" t="s">
        <v>31</v>
      </c>
      <c r="M31" s="63"/>
    </row>
    <row r="32" spans="2:16" s="97" customFormat="1" x14ac:dyDescent="0.25">
      <c r="B32" s="88"/>
      <c r="C32" s="63"/>
      <c r="D32" s="92"/>
      <c r="E32" s="92"/>
      <c r="F32" s="101"/>
      <c r="G32" s="101"/>
      <c r="H32" s="101"/>
      <c r="I32" s="63"/>
      <c r="J32" s="63"/>
      <c r="K32" s="100"/>
      <c r="L32" s="96"/>
      <c r="M32" s="63"/>
    </row>
    <row r="33" spans="2:13" x14ac:dyDescent="0.15">
      <c r="B33" s="104"/>
      <c r="C33" s="20"/>
      <c r="D33" s="105" t="s">
        <v>35</v>
      </c>
      <c r="E33" s="106" t="s">
        <v>26</v>
      </c>
      <c r="F33" s="20" t="s">
        <v>36</v>
      </c>
      <c r="G33" s="20"/>
      <c r="H33" s="20"/>
      <c r="I33" s="107"/>
      <c r="J33" s="106"/>
      <c r="K33" s="108"/>
      <c r="L33" s="33"/>
      <c r="M33" s="20"/>
    </row>
    <row r="34" spans="2:13" x14ac:dyDescent="0.15">
      <c r="B34" s="104"/>
      <c r="C34" s="20"/>
      <c r="D34" s="105"/>
      <c r="E34" s="106"/>
      <c r="F34" s="20"/>
      <c r="G34" s="20"/>
      <c r="H34" s="20"/>
      <c r="I34" s="107"/>
      <c r="J34" s="106"/>
      <c r="K34" s="108"/>
      <c r="L34" s="33"/>
      <c r="M34" s="20"/>
    </row>
    <row r="35" spans="2:13" x14ac:dyDescent="0.15">
      <c r="B35" s="109"/>
      <c r="C35" s="106"/>
      <c r="D35" s="106"/>
      <c r="E35" s="106"/>
      <c r="F35" s="110" t="s">
        <v>37</v>
      </c>
      <c r="G35" s="111" t="s">
        <v>84</v>
      </c>
      <c r="H35" s="111"/>
      <c r="K35" s="113">
        <v>0.85709999999999997</v>
      </c>
      <c r="L35" s="65" t="s">
        <v>31</v>
      </c>
      <c r="M35" s="20"/>
    </row>
    <row r="36" spans="2:13" x14ac:dyDescent="0.15">
      <c r="B36" s="109"/>
      <c r="C36" s="106"/>
      <c r="D36" s="106"/>
      <c r="E36" s="106"/>
      <c r="F36" s="110" t="s">
        <v>38</v>
      </c>
      <c r="G36" s="111" t="s">
        <v>84</v>
      </c>
      <c r="H36" s="111"/>
      <c r="K36" s="113">
        <v>1.0730999999999999</v>
      </c>
      <c r="L36" s="65" t="s">
        <v>31</v>
      </c>
      <c r="M36" s="20"/>
    </row>
    <row r="37" spans="2:13" x14ac:dyDescent="0.15">
      <c r="B37" s="109"/>
      <c r="C37" s="106"/>
      <c r="D37" s="106"/>
      <c r="E37" s="106"/>
      <c r="F37" s="110" t="s">
        <v>39</v>
      </c>
      <c r="G37" s="111" t="s">
        <v>85</v>
      </c>
      <c r="H37" s="111"/>
      <c r="I37" s="114" t="s">
        <v>40</v>
      </c>
      <c r="J37" s="115">
        <v>1.2999999999999999E-2</v>
      </c>
      <c r="K37" s="116">
        <f>K31/(1-J37)-K31</f>
        <v>1.8714994934143858E-2</v>
      </c>
      <c r="L37" s="65" t="s">
        <v>31</v>
      </c>
      <c r="M37" s="20"/>
    </row>
    <row r="38" spans="2:13" x14ac:dyDescent="0.15">
      <c r="B38" s="109"/>
      <c r="C38" s="106"/>
      <c r="D38" s="106"/>
      <c r="E38" s="106"/>
      <c r="F38" s="110" t="s">
        <v>41</v>
      </c>
      <c r="G38" s="20" t="s">
        <v>42</v>
      </c>
      <c r="H38" s="20"/>
      <c r="K38" s="116">
        <f>ROUND(AVERAGE(K35:K36)+K37, 4)</f>
        <v>0.98380000000000001</v>
      </c>
      <c r="L38" s="65" t="s">
        <v>31</v>
      </c>
      <c r="M38" s="20"/>
    </row>
    <row r="39" spans="2:13" x14ac:dyDescent="0.15">
      <c r="B39" s="109"/>
      <c r="C39" s="106"/>
      <c r="D39" s="106"/>
      <c r="E39" s="106"/>
      <c r="F39" s="110"/>
      <c r="G39" s="20"/>
      <c r="H39" s="20"/>
      <c r="K39" s="116"/>
      <c r="L39" s="117"/>
      <c r="M39" s="20"/>
    </row>
    <row r="40" spans="2:13" x14ac:dyDescent="0.15">
      <c r="B40" s="104"/>
      <c r="C40" s="20"/>
      <c r="D40" s="20"/>
      <c r="E40" s="20"/>
      <c r="F40" s="110" t="s">
        <v>43</v>
      </c>
      <c r="G40" s="111" t="s">
        <v>86</v>
      </c>
      <c r="H40" s="111"/>
      <c r="K40" s="113">
        <v>2.1990000000000007</v>
      </c>
      <c r="L40" s="117" t="s">
        <v>31</v>
      </c>
      <c r="M40" s="20"/>
    </row>
    <row r="41" spans="2:13" x14ac:dyDescent="0.15">
      <c r="B41" s="104"/>
      <c r="C41" s="20"/>
      <c r="D41" s="20"/>
      <c r="E41" s="20"/>
      <c r="F41" s="110" t="s">
        <v>44</v>
      </c>
      <c r="G41" s="111" t="s">
        <v>87</v>
      </c>
      <c r="H41" s="111"/>
      <c r="K41" s="113">
        <v>1.6199999999999999E-2</v>
      </c>
      <c r="L41" s="117" t="s">
        <v>31</v>
      </c>
      <c r="M41" s="20"/>
    </row>
    <row r="42" spans="2:13" x14ac:dyDescent="0.15">
      <c r="B42" s="104"/>
      <c r="C42" s="20"/>
      <c r="D42" s="20"/>
      <c r="E42" s="20"/>
      <c r="F42" s="83"/>
      <c r="G42" s="111"/>
      <c r="H42" s="111"/>
      <c r="I42" s="20"/>
      <c r="J42" s="106"/>
      <c r="K42" s="108"/>
      <c r="L42" s="118"/>
      <c r="M42" s="20"/>
    </row>
    <row r="43" spans="2:13" x14ac:dyDescent="0.15">
      <c r="B43" s="104"/>
      <c r="C43" s="20"/>
      <c r="D43" s="20"/>
      <c r="E43" s="20"/>
      <c r="F43" s="83"/>
      <c r="G43" s="20"/>
      <c r="H43" s="20"/>
      <c r="I43" s="20"/>
      <c r="J43" s="21" t="s">
        <v>45</v>
      </c>
      <c r="K43" s="103">
        <f>ROUND(SUM(K38,K40,K41), 4)</f>
        <v>3.1989999999999998</v>
      </c>
      <c r="L43" s="68" t="s">
        <v>31</v>
      </c>
      <c r="M43" s="20"/>
    </row>
    <row r="44" spans="2:13" x14ac:dyDescent="0.15">
      <c r="B44" s="104"/>
      <c r="C44" s="20"/>
      <c r="D44" s="20"/>
      <c r="E44" s="20"/>
      <c r="F44" s="83"/>
      <c r="G44" s="111"/>
      <c r="H44" s="111"/>
      <c r="I44" s="119"/>
      <c r="J44" s="106"/>
      <c r="K44" s="120"/>
      <c r="L44" s="68"/>
      <c r="M44" s="20"/>
    </row>
    <row r="45" spans="2:13" x14ac:dyDescent="0.15">
      <c r="B45" s="104"/>
      <c r="C45" s="20"/>
      <c r="D45" s="20"/>
      <c r="E45" s="20"/>
      <c r="F45" s="83"/>
      <c r="G45" s="20"/>
      <c r="H45" s="20"/>
      <c r="I45" s="20"/>
      <c r="J45" s="21" t="s">
        <v>46</v>
      </c>
      <c r="K45" s="103">
        <f>K31+K43</f>
        <v>4.6198999999999995</v>
      </c>
      <c r="L45" s="68" t="s">
        <v>31</v>
      </c>
      <c r="M45" s="20"/>
    </row>
    <row r="46" spans="2:13" x14ac:dyDescent="0.15">
      <c r="B46" s="121"/>
      <c r="C46" s="122"/>
      <c r="D46" s="122"/>
      <c r="E46" s="122"/>
      <c r="F46" s="71"/>
      <c r="G46" s="123"/>
      <c r="H46" s="123"/>
      <c r="I46" s="124"/>
      <c r="J46" s="125"/>
      <c r="K46" s="126"/>
      <c r="L46" s="127"/>
      <c r="M46" s="20"/>
    </row>
    <row r="47" spans="2:13" x14ac:dyDescent="0.15">
      <c r="B47" s="128"/>
      <c r="C47" s="129"/>
      <c r="D47" s="129"/>
      <c r="E47" s="129"/>
      <c r="F47" s="76"/>
      <c r="G47" s="130"/>
      <c r="H47" s="130"/>
      <c r="I47" s="131"/>
      <c r="J47" s="132"/>
      <c r="K47" s="130"/>
      <c r="L47" s="133"/>
      <c r="M47" s="20"/>
    </row>
    <row r="48" spans="2:13" x14ac:dyDescent="0.15">
      <c r="B48" s="109" t="s">
        <v>47</v>
      </c>
      <c r="C48" s="90" t="s">
        <v>26</v>
      </c>
      <c r="D48" s="20" t="s">
        <v>48</v>
      </c>
      <c r="E48" s="90"/>
      <c r="F48" s="20"/>
      <c r="G48" s="20"/>
      <c r="H48" s="20"/>
      <c r="I48" s="20"/>
      <c r="J48" s="33"/>
      <c r="K48" s="134">
        <v>3.7390000000000001E-3</v>
      </c>
      <c r="L48" s="68" t="s">
        <v>49</v>
      </c>
      <c r="M48" s="20"/>
    </row>
    <row r="49" spans="2:13" x14ac:dyDescent="0.15">
      <c r="B49" s="121"/>
      <c r="C49" s="122"/>
      <c r="D49" s="71"/>
      <c r="E49" s="122"/>
      <c r="F49" s="122"/>
      <c r="G49" s="123"/>
      <c r="H49" s="123"/>
      <c r="I49" s="124"/>
      <c r="J49" s="135"/>
      <c r="K49" s="123"/>
      <c r="L49" s="127"/>
      <c r="M49" s="20"/>
    </row>
    <row r="50" spans="2:13" x14ac:dyDescent="0.15">
      <c r="B50" s="136"/>
      <c r="C50" s="137"/>
      <c r="D50" s="129"/>
      <c r="E50" s="137"/>
      <c r="F50" s="129"/>
      <c r="G50" s="129"/>
      <c r="H50" s="129"/>
      <c r="I50" s="129"/>
      <c r="J50" s="138"/>
      <c r="K50" s="139"/>
      <c r="L50" s="140"/>
      <c r="M50" s="20"/>
    </row>
    <row r="51" spans="2:13" x14ac:dyDescent="0.15">
      <c r="B51" s="141" t="s">
        <v>50</v>
      </c>
      <c r="C51" s="142" t="s">
        <v>26</v>
      </c>
      <c r="D51" s="20" t="s">
        <v>51</v>
      </c>
      <c r="E51" s="142"/>
      <c r="F51" s="20"/>
      <c r="G51" s="143"/>
      <c r="H51" s="143"/>
      <c r="I51" s="143"/>
      <c r="J51" s="144"/>
      <c r="K51" s="145" t="s">
        <v>6</v>
      </c>
      <c r="L51" s="146" t="s">
        <v>7</v>
      </c>
      <c r="M51" s="20"/>
    </row>
    <row r="52" spans="2:13" x14ac:dyDescent="0.15">
      <c r="B52" s="147"/>
      <c r="C52" s="142"/>
      <c r="D52" s="20"/>
      <c r="E52" s="142"/>
      <c r="F52" s="20"/>
      <c r="G52" s="148"/>
      <c r="H52" s="148"/>
      <c r="I52" s="20"/>
      <c r="J52" s="149" t="s">
        <v>52</v>
      </c>
      <c r="K52" s="150">
        <v>0</v>
      </c>
      <c r="L52" s="151" t="s">
        <v>88</v>
      </c>
      <c r="M52" s="20"/>
    </row>
    <row r="53" spans="2:13" x14ac:dyDescent="0.15">
      <c r="B53" s="147"/>
      <c r="C53" s="20"/>
      <c r="D53" s="20"/>
      <c r="E53" s="20"/>
      <c r="F53" s="20"/>
      <c r="G53" s="148"/>
      <c r="H53" s="148"/>
      <c r="I53" s="20"/>
      <c r="J53" s="152" t="s">
        <v>53</v>
      </c>
      <c r="K53" s="153">
        <v>1</v>
      </c>
      <c r="L53" s="154" t="s">
        <v>88</v>
      </c>
      <c r="M53" s="20"/>
    </row>
    <row r="54" spans="2:13" x14ac:dyDescent="0.15">
      <c r="B54" s="104"/>
      <c r="C54" s="20"/>
      <c r="D54" s="20"/>
      <c r="E54" s="20"/>
      <c r="F54" s="20"/>
      <c r="G54" s="20"/>
      <c r="H54" s="20"/>
      <c r="I54" s="20"/>
      <c r="J54" s="149" t="s">
        <v>54</v>
      </c>
      <c r="K54" s="153">
        <v>1</v>
      </c>
      <c r="L54" s="154" t="s">
        <v>88</v>
      </c>
      <c r="M54" s="20"/>
    </row>
    <row r="55" spans="2:13" x14ac:dyDescent="0.15">
      <c r="B55" s="147"/>
      <c r="C55" s="20"/>
      <c r="D55" s="20"/>
      <c r="E55" s="20"/>
      <c r="F55" s="20"/>
      <c r="G55" s="20"/>
      <c r="H55" s="20"/>
      <c r="I55" s="20"/>
      <c r="J55" s="149" t="s">
        <v>55</v>
      </c>
      <c r="K55" s="153">
        <v>1</v>
      </c>
      <c r="L55" s="155" t="s">
        <v>88</v>
      </c>
      <c r="M55" s="20"/>
    </row>
    <row r="56" spans="2:13" x14ac:dyDescent="0.15">
      <c r="B56" s="121"/>
      <c r="C56" s="122"/>
      <c r="D56" s="122"/>
      <c r="E56" s="122"/>
      <c r="F56" s="122"/>
      <c r="G56" s="122"/>
      <c r="H56" s="122"/>
      <c r="I56" s="122"/>
      <c r="J56" s="156"/>
      <c r="K56" s="157"/>
      <c r="L56" s="158"/>
      <c r="M56" s="20"/>
    </row>
    <row r="57" spans="2:13" x14ac:dyDescent="0.15">
      <c r="B57" s="20"/>
      <c r="C57" s="20"/>
      <c r="D57" s="20"/>
      <c r="E57" s="20"/>
      <c r="F57" s="159"/>
      <c r="G57" s="159"/>
      <c r="H57" s="159"/>
      <c r="I57" s="20"/>
      <c r="J57" s="160"/>
      <c r="K57" s="161"/>
      <c r="L57" s="111"/>
      <c r="M57" s="20"/>
    </row>
    <row r="58" spans="2:13" x14ac:dyDescent="0.15">
      <c r="B58" s="162"/>
      <c r="C58" s="163"/>
      <c r="D58" s="163"/>
      <c r="E58" s="163"/>
      <c r="F58" s="163"/>
      <c r="G58" s="163" t="s">
        <v>56</v>
      </c>
      <c r="H58" s="163"/>
      <c r="I58" s="163"/>
      <c r="J58" s="163"/>
      <c r="K58" s="163"/>
      <c r="L58" s="164"/>
      <c r="M58" s="20"/>
    </row>
    <row r="59" spans="2:13" x14ac:dyDescent="0.15">
      <c r="B59" s="104"/>
      <c r="C59" s="20"/>
      <c r="D59" s="20"/>
      <c r="E59" s="20"/>
      <c r="F59" s="20"/>
      <c r="G59" s="20"/>
      <c r="H59" s="20"/>
      <c r="I59" s="20"/>
      <c r="J59" s="20"/>
      <c r="K59" s="165" t="s">
        <v>57</v>
      </c>
      <c r="L59" s="166">
        <v>45383</v>
      </c>
      <c r="M59" s="20"/>
    </row>
    <row r="60" spans="2:13" ht="9" customHeight="1" x14ac:dyDescent="0.2">
      <c r="B60" s="167"/>
      <c r="C60" s="143"/>
      <c r="E60" s="105" t="s">
        <v>58</v>
      </c>
      <c r="F60" s="105"/>
      <c r="G60" s="143" t="s">
        <v>59</v>
      </c>
      <c r="H60" s="143"/>
      <c r="I60" s="143"/>
      <c r="J60" s="44"/>
      <c r="L60" s="168"/>
      <c r="M60" s="20"/>
    </row>
    <row r="61" spans="2:13" x14ac:dyDescent="0.15">
      <c r="B61" s="169" t="s">
        <v>60</v>
      </c>
      <c r="C61" s="170"/>
      <c r="D61" s="170"/>
      <c r="E61" s="171" t="s">
        <v>61</v>
      </c>
      <c r="F61" s="171"/>
      <c r="G61" s="170" t="s">
        <v>62</v>
      </c>
      <c r="H61" s="170" t="s">
        <v>63</v>
      </c>
      <c r="I61" s="170"/>
      <c r="J61" s="172"/>
      <c r="K61" s="145" t="s">
        <v>6</v>
      </c>
      <c r="L61" s="173" t="s">
        <v>7</v>
      </c>
      <c r="M61" s="20"/>
    </row>
    <row r="62" spans="2:13" x14ac:dyDescent="0.15">
      <c r="B62" s="174" t="s">
        <v>9</v>
      </c>
      <c r="C62" s="122"/>
      <c r="D62" s="122"/>
      <c r="E62" s="123" t="s">
        <v>64</v>
      </c>
      <c r="F62" s="123"/>
      <c r="G62" s="122" t="s">
        <v>65</v>
      </c>
      <c r="H62" s="123" t="s">
        <v>66</v>
      </c>
      <c r="I62" s="123"/>
      <c r="J62" s="122"/>
      <c r="K62" s="175">
        <v>0</v>
      </c>
      <c r="L62" s="176" t="s">
        <v>88</v>
      </c>
      <c r="M62" s="20"/>
    </row>
    <row r="63" spans="2:13" x14ac:dyDescent="0.15">
      <c r="B63" s="108" t="s">
        <v>11</v>
      </c>
      <c r="C63" s="20"/>
      <c r="D63" s="20"/>
      <c r="E63" s="111" t="s">
        <v>67</v>
      </c>
      <c r="F63" s="111"/>
      <c r="G63" s="20" t="s">
        <v>68</v>
      </c>
      <c r="H63" s="111" t="s">
        <v>66</v>
      </c>
      <c r="I63" s="111"/>
      <c r="J63" s="20"/>
      <c r="K63" s="177">
        <v>286</v>
      </c>
      <c r="L63" s="178" t="s">
        <v>88</v>
      </c>
      <c r="M63" s="20"/>
    </row>
    <row r="64" spans="2:13" x14ac:dyDescent="0.15">
      <c r="B64" s="174"/>
      <c r="C64" s="122"/>
      <c r="D64" s="122"/>
      <c r="E64" s="123" t="s">
        <v>69</v>
      </c>
      <c r="F64" s="123"/>
      <c r="G64" s="122"/>
      <c r="H64" s="123" t="s">
        <v>66</v>
      </c>
      <c r="I64" s="123"/>
      <c r="J64" s="122"/>
      <c r="K64" s="179"/>
      <c r="L64" s="180"/>
      <c r="M64" s="20"/>
    </row>
    <row r="65" spans="2:13" x14ac:dyDescent="0.15">
      <c r="B65" s="108" t="s">
        <v>12</v>
      </c>
      <c r="C65" s="20"/>
      <c r="D65" s="20"/>
      <c r="E65" s="20" t="s">
        <v>70</v>
      </c>
      <c r="F65" s="20"/>
      <c r="G65" s="20" t="s">
        <v>70</v>
      </c>
      <c r="H65" s="111" t="s">
        <v>66</v>
      </c>
      <c r="I65" s="111"/>
      <c r="J65" s="20"/>
      <c r="K65" s="177">
        <v>314</v>
      </c>
      <c r="L65" s="178" t="s">
        <v>88</v>
      </c>
      <c r="M65" s="20"/>
    </row>
    <row r="66" spans="2:13" x14ac:dyDescent="0.15">
      <c r="B66" s="108"/>
      <c r="C66" s="20"/>
      <c r="D66" s="20"/>
      <c r="E66" s="20" t="s">
        <v>71</v>
      </c>
      <c r="F66" s="20"/>
      <c r="G66" s="20" t="s">
        <v>71</v>
      </c>
      <c r="H66" s="111" t="s">
        <v>66</v>
      </c>
      <c r="I66" s="111"/>
      <c r="J66" s="20"/>
      <c r="K66" s="181"/>
      <c r="L66" s="182"/>
      <c r="M66" s="20"/>
    </row>
    <row r="67" spans="2:13" x14ac:dyDescent="0.15">
      <c r="B67" s="174"/>
      <c r="C67" s="122"/>
      <c r="D67" s="122"/>
      <c r="E67" s="122" t="s">
        <v>72</v>
      </c>
      <c r="F67" s="122"/>
      <c r="G67" s="122" t="s">
        <v>72</v>
      </c>
      <c r="H67" s="123" t="s">
        <v>73</v>
      </c>
      <c r="I67" s="123"/>
      <c r="J67" s="122"/>
      <c r="K67" s="183"/>
      <c r="L67" s="184"/>
      <c r="M67" s="20"/>
    </row>
    <row r="68" spans="2:13" x14ac:dyDescent="0.15">
      <c r="B68" s="174" t="s">
        <v>14</v>
      </c>
      <c r="C68" s="122"/>
      <c r="D68" s="122"/>
      <c r="E68" s="123" t="s">
        <v>74</v>
      </c>
      <c r="F68" s="123"/>
      <c r="G68" s="123" t="s">
        <v>74</v>
      </c>
      <c r="H68" s="123" t="s">
        <v>75</v>
      </c>
      <c r="I68" s="123"/>
      <c r="J68" s="122"/>
      <c r="K68" s="177">
        <v>120</v>
      </c>
      <c r="L68" s="178" t="s">
        <v>88</v>
      </c>
      <c r="M68" s="20"/>
    </row>
    <row r="69" spans="2:13" x14ac:dyDescent="0.15">
      <c r="B69" s="121"/>
      <c r="C69" s="122"/>
      <c r="D69" s="122"/>
      <c r="E69" s="122"/>
      <c r="F69" s="122"/>
      <c r="G69" s="122"/>
      <c r="H69" s="122"/>
      <c r="I69" s="122"/>
      <c r="J69" s="71" t="s">
        <v>76</v>
      </c>
      <c r="K69" s="185">
        <f>IF(SUM(K62:K68)=0, "", SUM(K62:K68))</f>
        <v>720</v>
      </c>
      <c r="L69" s="186" t="str">
        <f>IF(SUM(L62:L68)=0, "", SUM(L62:L68))</f>
        <v/>
      </c>
      <c r="M69" s="20"/>
    </row>
    <row r="70" spans="2:13" x14ac:dyDescent="0.15"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20"/>
    </row>
    <row r="71" spans="2:13" ht="8.1" customHeight="1" x14ac:dyDescent="0.15">
      <c r="B71" s="188" t="s">
        <v>77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20"/>
    </row>
    <row r="72" spans="2:13" x14ac:dyDescent="0.15">
      <c r="B72" s="189" t="s">
        <v>78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20"/>
    </row>
    <row r="73" spans="2:13" x14ac:dyDescent="0.15">
      <c r="B73" s="189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20"/>
    </row>
    <row r="74" spans="2:13" ht="8.85" customHeight="1" x14ac:dyDescent="0.15">
      <c r="B74" s="189" t="s">
        <v>79</v>
      </c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20"/>
    </row>
    <row r="75" spans="2:13" x14ac:dyDescent="0.15">
      <c r="B75" s="189" t="s">
        <v>80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20"/>
    </row>
    <row r="76" spans="2:13" x14ac:dyDescent="0.15">
      <c r="B76" s="189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20"/>
    </row>
    <row r="77" spans="2:13" x14ac:dyDescent="0.15">
      <c r="B77" s="189" t="s">
        <v>90</v>
      </c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20"/>
    </row>
    <row r="78" spans="2:13" x14ac:dyDescent="0.15">
      <c r="B78" s="189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20"/>
    </row>
    <row r="79" spans="2:13" x14ac:dyDescent="0.15">
      <c r="B79" s="191" t="str">
        <f>"NOTE:  PG&amp;E reserves all of its available rights and remedies to revise this posting retroactive to "&amp;TEXT(B8,"mmmm d, yyyy")&amp;"."</f>
        <v>NOTE:  PG&amp;E reserves all of its available rights and remedies to revise this posting retroactive to April 1, 2024.</v>
      </c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20"/>
    </row>
    <row r="80" spans="2:13" ht="8.85" customHeight="1" x14ac:dyDescent="0.15">
      <c r="B80" s="192" t="s">
        <v>81</v>
      </c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20"/>
    </row>
    <row r="81" spans="2:15" ht="9" customHeight="1" x14ac:dyDescent="0.2">
      <c r="B81" s="189" t="s">
        <v>82</v>
      </c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94"/>
      <c r="O81" s="194"/>
    </row>
    <row r="82" spans="2:15" x14ac:dyDescent="0.15">
      <c r="B82" s="195"/>
      <c r="C82" s="196"/>
      <c r="D82" s="196"/>
      <c r="E82" s="196"/>
      <c r="F82" s="20"/>
      <c r="G82" s="196"/>
      <c r="H82" s="196"/>
      <c r="I82" s="196"/>
      <c r="J82" s="196"/>
      <c r="K82" s="196"/>
      <c r="L82" s="196"/>
      <c r="M82" s="20"/>
    </row>
    <row r="83" spans="2:15" x14ac:dyDescent="0.15">
      <c r="B83" s="20"/>
      <c r="C83" s="20"/>
      <c r="D83" s="20"/>
      <c r="E83" s="20"/>
      <c r="F83" s="20"/>
      <c r="G83" s="20"/>
      <c r="H83" s="20"/>
      <c r="I83" s="20"/>
      <c r="J83" s="83"/>
      <c r="K83" s="83"/>
      <c r="L83" s="111"/>
      <c r="M83" s="20"/>
    </row>
    <row r="84" spans="2:15" x14ac:dyDescent="0.15">
      <c r="B84" s="20"/>
      <c r="C84" s="20"/>
      <c r="D84" s="20"/>
      <c r="E84" s="20"/>
      <c r="F84" s="20"/>
      <c r="G84" s="20"/>
      <c r="H84" s="20"/>
      <c r="I84" s="20"/>
      <c r="J84" s="83"/>
      <c r="K84" s="83"/>
      <c r="L84" s="111"/>
      <c r="M84" s="20"/>
    </row>
    <row r="85" spans="2:15" x14ac:dyDescent="0.15">
      <c r="B85" s="20"/>
      <c r="C85" s="20"/>
      <c r="D85" s="20"/>
      <c r="E85" s="20"/>
      <c r="F85" s="20"/>
      <c r="G85" s="20"/>
      <c r="H85" s="20"/>
      <c r="I85" s="20"/>
      <c r="J85" s="83"/>
      <c r="K85" s="83"/>
      <c r="L85" s="111"/>
      <c r="M85" s="20"/>
    </row>
    <row r="86" spans="2:15" x14ac:dyDescent="0.15">
      <c r="B86" s="20"/>
      <c r="C86" s="20"/>
      <c r="D86" s="20"/>
      <c r="E86" s="20"/>
      <c r="F86" s="20"/>
      <c r="G86" s="20"/>
      <c r="H86" s="20"/>
      <c r="I86" s="20"/>
      <c r="J86" s="83"/>
      <c r="K86" s="83"/>
      <c r="L86" s="111"/>
      <c r="M86" s="20"/>
    </row>
    <row r="87" spans="2:15" x14ac:dyDescent="0.15">
      <c r="B87" s="20"/>
      <c r="C87" s="20"/>
      <c r="D87" s="20"/>
      <c r="E87" s="20"/>
      <c r="F87" s="20"/>
      <c r="G87" s="20"/>
      <c r="H87" s="20"/>
      <c r="I87" s="20"/>
      <c r="J87" s="83"/>
      <c r="K87" s="83"/>
      <c r="L87" s="111"/>
      <c r="M87" s="20"/>
    </row>
    <row r="88" spans="2:15" x14ac:dyDescent="0.15">
      <c r="B88" s="20"/>
      <c r="C88" s="20"/>
      <c r="D88" s="20"/>
      <c r="E88" s="20"/>
      <c r="F88" s="20"/>
      <c r="G88" s="20"/>
      <c r="H88" s="20"/>
      <c r="I88" s="20"/>
      <c r="J88" s="83"/>
      <c r="K88" s="83"/>
      <c r="L88" s="111"/>
      <c r="M88" s="20"/>
    </row>
    <row r="89" spans="2:15" x14ac:dyDescent="0.15">
      <c r="B89" s="20"/>
      <c r="C89" s="20"/>
      <c r="D89" s="20"/>
      <c r="E89" s="20"/>
      <c r="F89" s="20"/>
      <c r="G89" s="20"/>
      <c r="H89" s="20"/>
      <c r="I89" s="20"/>
      <c r="J89" s="83"/>
      <c r="K89" s="83"/>
      <c r="L89" s="111"/>
      <c r="M89" s="20"/>
    </row>
    <row r="90" spans="2:15" x14ac:dyDescent="0.15">
      <c r="B90" s="20"/>
      <c r="C90" s="20"/>
      <c r="D90" s="20"/>
      <c r="E90" s="20"/>
      <c r="F90" s="20"/>
      <c r="G90" s="20"/>
      <c r="H90" s="20"/>
      <c r="I90" s="20"/>
      <c r="J90" s="83"/>
      <c r="K90" s="83"/>
      <c r="L90" s="111"/>
      <c r="M90" s="20"/>
    </row>
  </sheetData>
  <sheetProtection sheet="1" objects="1" scenarios="1"/>
  <printOptions horizontalCentered="1"/>
  <pageMargins left="0.5" right="0.5" top="0.5" bottom="0.35" header="0.2" footer="0.15"/>
  <pageSetup scale="85" fitToHeight="0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d3837e6c-d705-437e-b3ab-e6d8024f5cad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SRAC</vt:lpstr>
      <vt:lpstr>SRAC!Print_Area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Emily</dc:creator>
  <cp:lastModifiedBy>Dong, Emily</cp:lastModifiedBy>
  <dcterms:created xsi:type="dcterms:W3CDTF">2024-04-08T16:22:34Z</dcterms:created>
  <dcterms:modified xsi:type="dcterms:W3CDTF">2024-04-08T20:47:17Z</dcterms:modified>
</cp:coreProperties>
</file>