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ge-my.sharepoint.com/personal/j15c_pge_com/Documents/Desktop/"/>
    </mc:Choice>
  </mc:AlternateContent>
  <xr:revisionPtr revIDLastSave="16" documentId="13_ncr:1_{591A18CC-A8B9-44DA-9D10-26467E6E9056}" xr6:coauthVersionLast="47" xr6:coauthVersionMax="47" xr10:uidLastSave="{43BCE1F9-3F1D-426D-9CB3-A26C461F09D7}"/>
  <bookViews>
    <workbookView xWindow="-110" yWindow="-110" windowWidth="19420" windowHeight="10420" activeTab="2" xr2:uid="{2DFC1EDF-434A-40F7-8624-45262C6CBFF0}"/>
  </bookViews>
  <sheets>
    <sheet name="12-2023" sheetId="27" r:id="rId1"/>
    <sheet name="11-2023" sheetId="26" r:id="rId2"/>
    <sheet name="10-2023" sheetId="25" r:id="rId3"/>
    <sheet name="09-2023" sheetId="24" r:id="rId4"/>
    <sheet name="08-2023" sheetId="23" r:id="rId5"/>
    <sheet name="07-2023" sheetId="22" r:id="rId6"/>
    <sheet name="06-2023" sheetId="20" r:id="rId7"/>
    <sheet name="05-2023" sheetId="19" r:id="rId8"/>
    <sheet name="04-2023" sheetId="18" r:id="rId9"/>
    <sheet name="03-2023" sheetId="17" r:id="rId10"/>
    <sheet name="02-2023" sheetId="16" r:id="rId11"/>
    <sheet name="01-2023" sheetId="15" r:id="rId12"/>
    <sheet name="12-2022" sheetId="14" r:id="rId13"/>
  </sheets>
  <definedNames>
    <definedName name="______L2" localSheetId="11" hidden="1">{"PI_Data",#N/A,TRUE,"P&amp;I Data"}</definedName>
    <definedName name="______L2" localSheetId="10" hidden="1">{"PI_Data",#N/A,TRUE,"P&amp;I Data"}</definedName>
    <definedName name="______L2" localSheetId="9" hidden="1">{"PI_Data",#N/A,TRUE,"P&amp;I Data"}</definedName>
    <definedName name="______L2" localSheetId="8" hidden="1">{"PI_Data",#N/A,TRUE,"P&amp;I Data"}</definedName>
    <definedName name="______L2" localSheetId="7" hidden="1">{"PI_Data",#N/A,TRUE,"P&amp;I Data"}</definedName>
    <definedName name="______L2" localSheetId="6" hidden="1">{"PI_Data",#N/A,TRUE,"P&amp;I Data"}</definedName>
    <definedName name="______L2" localSheetId="5" hidden="1">{"PI_Data",#N/A,TRUE,"P&amp;I Data"}</definedName>
    <definedName name="______L2" localSheetId="4" hidden="1">{"PI_Data",#N/A,TRUE,"P&amp;I Data"}</definedName>
    <definedName name="______L2" localSheetId="3" hidden="1">{"PI_Data",#N/A,TRUE,"P&amp;I Data"}</definedName>
    <definedName name="______L2" localSheetId="2" hidden="1">{"PI_Data",#N/A,TRUE,"P&amp;I Data"}</definedName>
    <definedName name="______L2" localSheetId="1" hidden="1">{"PI_Data",#N/A,TRUE,"P&amp;I Data"}</definedName>
    <definedName name="______L2" localSheetId="12" hidden="1">{"PI_Data",#N/A,TRUE,"P&amp;I Data"}</definedName>
    <definedName name="______L2" localSheetId="0" hidden="1">{"PI_Data",#N/A,TRUE,"P&amp;I Data"}</definedName>
    <definedName name="______L2" hidden="1">{"PI_Data",#N/A,TRUE,"P&amp;I Data"}</definedName>
    <definedName name="______m2" localSheetId="11" hidden="1">{"PI_Data",#N/A,TRUE,"P&amp;I Data"}</definedName>
    <definedName name="______m2" localSheetId="10" hidden="1">{"PI_Data",#N/A,TRUE,"P&amp;I Data"}</definedName>
    <definedName name="______m2" localSheetId="9" hidden="1">{"PI_Data",#N/A,TRUE,"P&amp;I Data"}</definedName>
    <definedName name="______m2" localSheetId="8" hidden="1">{"PI_Data",#N/A,TRUE,"P&amp;I Data"}</definedName>
    <definedName name="______m2" localSheetId="7" hidden="1">{"PI_Data",#N/A,TRUE,"P&amp;I Data"}</definedName>
    <definedName name="______m2" localSheetId="6" hidden="1">{"PI_Data",#N/A,TRUE,"P&amp;I Data"}</definedName>
    <definedName name="______m2" localSheetId="5" hidden="1">{"PI_Data",#N/A,TRUE,"P&amp;I Data"}</definedName>
    <definedName name="______m2" localSheetId="4" hidden="1">{"PI_Data",#N/A,TRUE,"P&amp;I Data"}</definedName>
    <definedName name="______m2" localSheetId="3" hidden="1">{"PI_Data",#N/A,TRUE,"P&amp;I Data"}</definedName>
    <definedName name="______m2" localSheetId="2" hidden="1">{"PI_Data",#N/A,TRUE,"P&amp;I Data"}</definedName>
    <definedName name="______m2" localSheetId="1" hidden="1">{"PI_Data",#N/A,TRUE,"P&amp;I Data"}</definedName>
    <definedName name="______m2" localSheetId="12" hidden="1">{"PI_Data",#N/A,TRUE,"P&amp;I Data"}</definedName>
    <definedName name="______m2" localSheetId="0" hidden="1">{"PI_Data",#N/A,TRUE,"P&amp;I Data"}</definedName>
    <definedName name="______m2" hidden="1">{"PI_Data",#N/A,TRUE,"P&amp;I Data"}</definedName>
    <definedName name="______p2" localSheetId="11" hidden="1">{"PI_Data",#N/A,TRUE,"P&amp;I Data"}</definedName>
    <definedName name="______p2" localSheetId="10" hidden="1">{"PI_Data",#N/A,TRUE,"P&amp;I Data"}</definedName>
    <definedName name="______p2" localSheetId="9" hidden="1">{"PI_Data",#N/A,TRUE,"P&amp;I Data"}</definedName>
    <definedName name="______p2" localSheetId="8" hidden="1">{"PI_Data",#N/A,TRUE,"P&amp;I Data"}</definedName>
    <definedName name="______p2" localSheetId="7" hidden="1">{"PI_Data",#N/A,TRUE,"P&amp;I Data"}</definedName>
    <definedName name="______p2" localSheetId="6" hidden="1">{"PI_Data",#N/A,TRUE,"P&amp;I Data"}</definedName>
    <definedName name="______p2" localSheetId="5" hidden="1">{"PI_Data",#N/A,TRUE,"P&amp;I Data"}</definedName>
    <definedName name="______p2" localSheetId="4" hidden="1">{"PI_Data",#N/A,TRUE,"P&amp;I Data"}</definedName>
    <definedName name="______p2" localSheetId="3" hidden="1">{"PI_Data",#N/A,TRUE,"P&amp;I Data"}</definedName>
    <definedName name="______p2" localSheetId="2" hidden="1">{"PI_Data",#N/A,TRUE,"P&amp;I Data"}</definedName>
    <definedName name="______p2" localSheetId="1" hidden="1">{"PI_Data",#N/A,TRUE,"P&amp;I Data"}</definedName>
    <definedName name="______p2" localSheetId="12" hidden="1">{"PI_Data",#N/A,TRUE,"P&amp;I Data"}</definedName>
    <definedName name="______p2" localSheetId="0" hidden="1">{"PI_Data",#N/A,TRUE,"P&amp;I Data"}</definedName>
    <definedName name="______p2" hidden="1">{"PI_Data",#N/A,TRUE,"P&amp;I Data"}</definedName>
    <definedName name="______t2" localSheetId="11" hidden="1">{"PI_Data",#N/A,TRUE,"P&amp;I Data"}</definedName>
    <definedName name="______t2" localSheetId="10" hidden="1">{"PI_Data",#N/A,TRUE,"P&amp;I Data"}</definedName>
    <definedName name="______t2" localSheetId="9" hidden="1">{"PI_Data",#N/A,TRUE,"P&amp;I Data"}</definedName>
    <definedName name="______t2" localSheetId="8" hidden="1">{"PI_Data",#N/A,TRUE,"P&amp;I Data"}</definedName>
    <definedName name="______t2" localSheetId="7" hidden="1">{"PI_Data",#N/A,TRUE,"P&amp;I Data"}</definedName>
    <definedName name="______t2" localSheetId="6" hidden="1">{"PI_Data",#N/A,TRUE,"P&amp;I Data"}</definedName>
    <definedName name="______t2" localSheetId="5" hidden="1">{"PI_Data",#N/A,TRUE,"P&amp;I Data"}</definedName>
    <definedName name="______t2" localSheetId="4" hidden="1">{"PI_Data",#N/A,TRUE,"P&amp;I Data"}</definedName>
    <definedName name="______t2" localSheetId="3" hidden="1">{"PI_Data",#N/A,TRUE,"P&amp;I Data"}</definedName>
    <definedName name="______t2" localSheetId="2" hidden="1">{"PI_Data",#N/A,TRUE,"P&amp;I Data"}</definedName>
    <definedName name="______t2" localSheetId="1" hidden="1">{"PI_Data",#N/A,TRUE,"P&amp;I Data"}</definedName>
    <definedName name="______t2" localSheetId="12" hidden="1">{"PI_Data",#N/A,TRUE,"P&amp;I Data"}</definedName>
    <definedName name="______t2" localSheetId="0" hidden="1">{"PI_Data",#N/A,TRUE,"P&amp;I Data"}</definedName>
    <definedName name="______t2" hidden="1">{"PI_Data",#N/A,TRUE,"P&amp;I Data"}</definedName>
    <definedName name="_____L2" localSheetId="11" hidden="1">{"PI_Data",#N/A,TRUE,"P&amp;I Data"}</definedName>
    <definedName name="_____L2" localSheetId="10" hidden="1">{"PI_Data",#N/A,TRUE,"P&amp;I Data"}</definedName>
    <definedName name="_____L2" localSheetId="9" hidden="1">{"PI_Data",#N/A,TRUE,"P&amp;I Data"}</definedName>
    <definedName name="_____L2" localSheetId="8" hidden="1">{"PI_Data",#N/A,TRUE,"P&amp;I Data"}</definedName>
    <definedName name="_____L2" localSheetId="7" hidden="1">{"PI_Data",#N/A,TRUE,"P&amp;I Data"}</definedName>
    <definedName name="_____L2" localSheetId="6" hidden="1">{"PI_Data",#N/A,TRUE,"P&amp;I Data"}</definedName>
    <definedName name="_____L2" localSheetId="5" hidden="1">{"PI_Data",#N/A,TRUE,"P&amp;I Data"}</definedName>
    <definedName name="_____L2" localSheetId="4" hidden="1">{"PI_Data",#N/A,TRUE,"P&amp;I Data"}</definedName>
    <definedName name="_____L2" localSheetId="3" hidden="1">{"PI_Data",#N/A,TRUE,"P&amp;I Data"}</definedName>
    <definedName name="_____L2" localSheetId="2" hidden="1">{"PI_Data",#N/A,TRUE,"P&amp;I Data"}</definedName>
    <definedName name="_____L2" localSheetId="1" hidden="1">{"PI_Data",#N/A,TRUE,"P&amp;I Data"}</definedName>
    <definedName name="_____L2" localSheetId="12" hidden="1">{"PI_Data",#N/A,TRUE,"P&amp;I Data"}</definedName>
    <definedName name="_____L2" localSheetId="0" hidden="1">{"PI_Data",#N/A,TRUE,"P&amp;I Data"}</definedName>
    <definedName name="_____L2" hidden="1">{"PI_Data",#N/A,TRUE,"P&amp;I Data"}</definedName>
    <definedName name="_____m2" localSheetId="11" hidden="1">{"PI_Data",#N/A,TRUE,"P&amp;I Data"}</definedName>
    <definedName name="_____m2" localSheetId="10" hidden="1">{"PI_Data",#N/A,TRUE,"P&amp;I Data"}</definedName>
    <definedName name="_____m2" localSheetId="9" hidden="1">{"PI_Data",#N/A,TRUE,"P&amp;I Data"}</definedName>
    <definedName name="_____m2" localSheetId="8" hidden="1">{"PI_Data",#N/A,TRUE,"P&amp;I Data"}</definedName>
    <definedName name="_____m2" localSheetId="7" hidden="1">{"PI_Data",#N/A,TRUE,"P&amp;I Data"}</definedName>
    <definedName name="_____m2" localSheetId="6" hidden="1">{"PI_Data",#N/A,TRUE,"P&amp;I Data"}</definedName>
    <definedName name="_____m2" localSheetId="5" hidden="1">{"PI_Data",#N/A,TRUE,"P&amp;I Data"}</definedName>
    <definedName name="_____m2" localSheetId="4" hidden="1">{"PI_Data",#N/A,TRUE,"P&amp;I Data"}</definedName>
    <definedName name="_____m2" localSheetId="3" hidden="1">{"PI_Data",#N/A,TRUE,"P&amp;I Data"}</definedName>
    <definedName name="_____m2" localSheetId="2" hidden="1">{"PI_Data",#N/A,TRUE,"P&amp;I Data"}</definedName>
    <definedName name="_____m2" localSheetId="1" hidden="1">{"PI_Data",#N/A,TRUE,"P&amp;I Data"}</definedName>
    <definedName name="_____m2" localSheetId="12" hidden="1">{"PI_Data",#N/A,TRUE,"P&amp;I Data"}</definedName>
    <definedName name="_____m2" localSheetId="0" hidden="1">{"PI_Data",#N/A,TRUE,"P&amp;I Data"}</definedName>
    <definedName name="_____m2" hidden="1">{"PI_Data",#N/A,TRUE,"P&amp;I Data"}</definedName>
    <definedName name="_____p2" localSheetId="11" hidden="1">{"PI_Data",#N/A,TRUE,"P&amp;I Data"}</definedName>
    <definedName name="_____p2" localSheetId="10" hidden="1">{"PI_Data",#N/A,TRUE,"P&amp;I Data"}</definedName>
    <definedName name="_____p2" localSheetId="9" hidden="1">{"PI_Data",#N/A,TRUE,"P&amp;I Data"}</definedName>
    <definedName name="_____p2" localSheetId="8" hidden="1">{"PI_Data",#N/A,TRUE,"P&amp;I Data"}</definedName>
    <definedName name="_____p2" localSheetId="7" hidden="1">{"PI_Data",#N/A,TRUE,"P&amp;I Data"}</definedName>
    <definedName name="_____p2" localSheetId="6" hidden="1">{"PI_Data",#N/A,TRUE,"P&amp;I Data"}</definedName>
    <definedName name="_____p2" localSheetId="5" hidden="1">{"PI_Data",#N/A,TRUE,"P&amp;I Data"}</definedName>
    <definedName name="_____p2" localSheetId="4" hidden="1">{"PI_Data",#N/A,TRUE,"P&amp;I Data"}</definedName>
    <definedName name="_____p2" localSheetId="3" hidden="1">{"PI_Data",#N/A,TRUE,"P&amp;I Data"}</definedName>
    <definedName name="_____p2" localSheetId="2" hidden="1">{"PI_Data",#N/A,TRUE,"P&amp;I Data"}</definedName>
    <definedName name="_____p2" localSheetId="1" hidden="1">{"PI_Data",#N/A,TRUE,"P&amp;I Data"}</definedName>
    <definedName name="_____p2" localSheetId="12" hidden="1">{"PI_Data",#N/A,TRUE,"P&amp;I Data"}</definedName>
    <definedName name="_____p2" localSheetId="0" hidden="1">{"PI_Data",#N/A,TRUE,"P&amp;I Data"}</definedName>
    <definedName name="_____p2" hidden="1">{"PI_Data",#N/A,TRUE,"P&amp;I Data"}</definedName>
    <definedName name="_____t2" localSheetId="11" hidden="1">{"PI_Data",#N/A,TRUE,"P&amp;I Data"}</definedName>
    <definedName name="_____t2" localSheetId="10" hidden="1">{"PI_Data",#N/A,TRUE,"P&amp;I Data"}</definedName>
    <definedName name="_____t2" localSheetId="9" hidden="1">{"PI_Data",#N/A,TRUE,"P&amp;I Data"}</definedName>
    <definedName name="_____t2" localSheetId="8" hidden="1">{"PI_Data",#N/A,TRUE,"P&amp;I Data"}</definedName>
    <definedName name="_____t2" localSheetId="7" hidden="1">{"PI_Data",#N/A,TRUE,"P&amp;I Data"}</definedName>
    <definedName name="_____t2" localSheetId="6" hidden="1">{"PI_Data",#N/A,TRUE,"P&amp;I Data"}</definedName>
    <definedName name="_____t2" localSheetId="5" hidden="1">{"PI_Data",#N/A,TRUE,"P&amp;I Data"}</definedName>
    <definedName name="_____t2" localSheetId="4" hidden="1">{"PI_Data",#N/A,TRUE,"P&amp;I Data"}</definedName>
    <definedName name="_____t2" localSheetId="3" hidden="1">{"PI_Data",#N/A,TRUE,"P&amp;I Data"}</definedName>
    <definedName name="_____t2" localSheetId="2" hidden="1">{"PI_Data",#N/A,TRUE,"P&amp;I Data"}</definedName>
    <definedName name="_____t2" localSheetId="1" hidden="1">{"PI_Data",#N/A,TRUE,"P&amp;I Data"}</definedName>
    <definedName name="_____t2" localSheetId="12" hidden="1">{"PI_Data",#N/A,TRUE,"P&amp;I Data"}</definedName>
    <definedName name="_____t2" localSheetId="0" hidden="1">{"PI_Data",#N/A,TRUE,"P&amp;I Data"}</definedName>
    <definedName name="_____t2" hidden="1">{"PI_Data",#N/A,TRUE,"P&amp;I Data"}</definedName>
    <definedName name="____L2" localSheetId="11" hidden="1">{"PI_Data",#N/A,TRUE,"P&amp;I Data"}</definedName>
    <definedName name="____L2" localSheetId="10" hidden="1">{"PI_Data",#N/A,TRUE,"P&amp;I Data"}</definedName>
    <definedName name="____L2" localSheetId="9" hidden="1">{"PI_Data",#N/A,TRUE,"P&amp;I Data"}</definedName>
    <definedName name="____L2" localSheetId="8" hidden="1">{"PI_Data",#N/A,TRUE,"P&amp;I Data"}</definedName>
    <definedName name="____L2" localSheetId="7" hidden="1">{"PI_Data",#N/A,TRUE,"P&amp;I Data"}</definedName>
    <definedName name="____L2" localSheetId="6" hidden="1">{"PI_Data",#N/A,TRUE,"P&amp;I Data"}</definedName>
    <definedName name="____L2" localSheetId="5" hidden="1">{"PI_Data",#N/A,TRUE,"P&amp;I Data"}</definedName>
    <definedName name="____L2" localSheetId="4" hidden="1">{"PI_Data",#N/A,TRUE,"P&amp;I Data"}</definedName>
    <definedName name="____L2" localSheetId="3" hidden="1">{"PI_Data",#N/A,TRUE,"P&amp;I Data"}</definedName>
    <definedName name="____L2" localSheetId="2" hidden="1">{"PI_Data",#N/A,TRUE,"P&amp;I Data"}</definedName>
    <definedName name="____L2" localSheetId="1" hidden="1">{"PI_Data",#N/A,TRUE,"P&amp;I Data"}</definedName>
    <definedName name="____L2" localSheetId="12" hidden="1">{"PI_Data",#N/A,TRUE,"P&amp;I Data"}</definedName>
    <definedName name="____L2" localSheetId="0" hidden="1">{"PI_Data",#N/A,TRUE,"P&amp;I Data"}</definedName>
    <definedName name="____L2" hidden="1">{"PI_Data",#N/A,TRUE,"P&amp;I Data"}</definedName>
    <definedName name="____m2" localSheetId="11" hidden="1">{"PI_Data",#N/A,TRUE,"P&amp;I Data"}</definedName>
    <definedName name="____m2" localSheetId="10" hidden="1">{"PI_Data",#N/A,TRUE,"P&amp;I Data"}</definedName>
    <definedName name="____m2" localSheetId="9" hidden="1">{"PI_Data",#N/A,TRUE,"P&amp;I Data"}</definedName>
    <definedName name="____m2" localSheetId="8" hidden="1">{"PI_Data",#N/A,TRUE,"P&amp;I Data"}</definedName>
    <definedName name="____m2" localSheetId="7" hidden="1">{"PI_Data",#N/A,TRUE,"P&amp;I Data"}</definedName>
    <definedName name="____m2" localSheetId="6" hidden="1">{"PI_Data",#N/A,TRUE,"P&amp;I Data"}</definedName>
    <definedName name="____m2" localSheetId="5" hidden="1">{"PI_Data",#N/A,TRUE,"P&amp;I Data"}</definedName>
    <definedName name="____m2" localSheetId="4" hidden="1">{"PI_Data",#N/A,TRUE,"P&amp;I Data"}</definedName>
    <definedName name="____m2" localSheetId="3" hidden="1">{"PI_Data",#N/A,TRUE,"P&amp;I Data"}</definedName>
    <definedName name="____m2" localSheetId="2" hidden="1">{"PI_Data",#N/A,TRUE,"P&amp;I Data"}</definedName>
    <definedName name="____m2" localSheetId="1" hidden="1">{"PI_Data",#N/A,TRUE,"P&amp;I Data"}</definedName>
    <definedName name="____m2" localSheetId="12" hidden="1">{"PI_Data",#N/A,TRUE,"P&amp;I Data"}</definedName>
    <definedName name="____m2" localSheetId="0" hidden="1">{"PI_Data",#N/A,TRUE,"P&amp;I Data"}</definedName>
    <definedName name="____m2" hidden="1">{"PI_Data",#N/A,TRUE,"P&amp;I Data"}</definedName>
    <definedName name="____p2" localSheetId="11" hidden="1">{"PI_Data",#N/A,TRUE,"P&amp;I Data"}</definedName>
    <definedName name="____p2" localSheetId="10" hidden="1">{"PI_Data",#N/A,TRUE,"P&amp;I Data"}</definedName>
    <definedName name="____p2" localSheetId="9" hidden="1">{"PI_Data",#N/A,TRUE,"P&amp;I Data"}</definedName>
    <definedName name="____p2" localSheetId="8" hidden="1">{"PI_Data",#N/A,TRUE,"P&amp;I Data"}</definedName>
    <definedName name="____p2" localSheetId="7" hidden="1">{"PI_Data",#N/A,TRUE,"P&amp;I Data"}</definedName>
    <definedName name="____p2" localSheetId="6" hidden="1">{"PI_Data",#N/A,TRUE,"P&amp;I Data"}</definedName>
    <definedName name="____p2" localSheetId="5" hidden="1">{"PI_Data",#N/A,TRUE,"P&amp;I Data"}</definedName>
    <definedName name="____p2" localSheetId="4" hidden="1">{"PI_Data",#N/A,TRUE,"P&amp;I Data"}</definedName>
    <definedName name="____p2" localSheetId="3" hidden="1">{"PI_Data",#N/A,TRUE,"P&amp;I Data"}</definedName>
    <definedName name="____p2" localSheetId="2" hidden="1">{"PI_Data",#N/A,TRUE,"P&amp;I Data"}</definedName>
    <definedName name="____p2" localSheetId="1" hidden="1">{"PI_Data",#N/A,TRUE,"P&amp;I Data"}</definedName>
    <definedName name="____p2" localSheetId="12" hidden="1">{"PI_Data",#N/A,TRUE,"P&amp;I Data"}</definedName>
    <definedName name="____p2" localSheetId="0" hidden="1">{"PI_Data",#N/A,TRUE,"P&amp;I Data"}</definedName>
    <definedName name="____p2" hidden="1">{"PI_Data",#N/A,TRUE,"P&amp;I Data"}</definedName>
    <definedName name="____t2" localSheetId="11" hidden="1">{"PI_Data",#N/A,TRUE,"P&amp;I Data"}</definedName>
    <definedName name="____t2" localSheetId="10" hidden="1">{"PI_Data",#N/A,TRUE,"P&amp;I Data"}</definedName>
    <definedName name="____t2" localSheetId="9" hidden="1">{"PI_Data",#N/A,TRUE,"P&amp;I Data"}</definedName>
    <definedName name="____t2" localSheetId="8" hidden="1">{"PI_Data",#N/A,TRUE,"P&amp;I Data"}</definedName>
    <definedName name="____t2" localSheetId="7" hidden="1">{"PI_Data",#N/A,TRUE,"P&amp;I Data"}</definedName>
    <definedName name="____t2" localSheetId="6" hidden="1">{"PI_Data",#N/A,TRUE,"P&amp;I Data"}</definedName>
    <definedName name="____t2" localSheetId="5" hidden="1">{"PI_Data",#N/A,TRUE,"P&amp;I Data"}</definedName>
    <definedName name="____t2" localSheetId="4" hidden="1">{"PI_Data",#N/A,TRUE,"P&amp;I Data"}</definedName>
    <definedName name="____t2" localSheetId="3" hidden="1">{"PI_Data",#N/A,TRUE,"P&amp;I Data"}</definedName>
    <definedName name="____t2" localSheetId="2" hidden="1">{"PI_Data",#N/A,TRUE,"P&amp;I Data"}</definedName>
    <definedName name="____t2" localSheetId="1" hidden="1">{"PI_Data",#N/A,TRUE,"P&amp;I Data"}</definedName>
    <definedName name="____t2" localSheetId="12" hidden="1">{"PI_Data",#N/A,TRUE,"P&amp;I Data"}</definedName>
    <definedName name="____t2" localSheetId="0" hidden="1">{"PI_Data",#N/A,TRUE,"P&amp;I Data"}</definedName>
    <definedName name="____t2" hidden="1">{"PI_Data",#N/A,TRUE,"P&amp;I Data"}</definedName>
    <definedName name="___huh2" localSheetId="1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___huh2" localSheetId="10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___huh2" localSheetId="9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___huh2" localSheetId="8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___huh2" localSheetId="7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___huh2" localSheetId="6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___huh2" localSheetId="5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___huh2" localSheetId="4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___huh2" localSheetId="3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___huh2" localSheetId="2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___huh2" localSheetId="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___huh2" localSheetId="12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___huh2" localSheetId="0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___huh2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___L2" localSheetId="11" hidden="1">{"PI_Data",#N/A,TRUE,"P&amp;I Data"}</definedName>
    <definedName name="___L2" localSheetId="10" hidden="1">{"PI_Data",#N/A,TRUE,"P&amp;I Data"}</definedName>
    <definedName name="___L2" localSheetId="9" hidden="1">{"PI_Data",#N/A,TRUE,"P&amp;I Data"}</definedName>
    <definedName name="___L2" localSheetId="8" hidden="1">{"PI_Data",#N/A,TRUE,"P&amp;I Data"}</definedName>
    <definedName name="___L2" localSheetId="7" hidden="1">{"PI_Data",#N/A,TRUE,"P&amp;I Data"}</definedName>
    <definedName name="___L2" localSheetId="6" hidden="1">{"PI_Data",#N/A,TRUE,"P&amp;I Data"}</definedName>
    <definedName name="___L2" localSheetId="5" hidden="1">{"PI_Data",#N/A,TRUE,"P&amp;I Data"}</definedName>
    <definedName name="___L2" localSheetId="4" hidden="1">{"PI_Data",#N/A,TRUE,"P&amp;I Data"}</definedName>
    <definedName name="___L2" localSheetId="3" hidden="1">{"PI_Data",#N/A,TRUE,"P&amp;I Data"}</definedName>
    <definedName name="___L2" localSheetId="2" hidden="1">{"PI_Data",#N/A,TRUE,"P&amp;I Data"}</definedName>
    <definedName name="___L2" localSheetId="1" hidden="1">{"PI_Data",#N/A,TRUE,"P&amp;I Data"}</definedName>
    <definedName name="___L2" localSheetId="12" hidden="1">{"PI_Data",#N/A,TRUE,"P&amp;I Data"}</definedName>
    <definedName name="___L2" localSheetId="0" hidden="1">{"PI_Data",#N/A,TRUE,"P&amp;I Data"}</definedName>
    <definedName name="___L2" hidden="1">{"PI_Data",#N/A,TRUE,"P&amp;I Data"}</definedName>
    <definedName name="___m2" localSheetId="11" hidden="1">{"PI_Data",#N/A,TRUE,"P&amp;I Data"}</definedName>
    <definedName name="___m2" localSheetId="10" hidden="1">{"PI_Data",#N/A,TRUE,"P&amp;I Data"}</definedName>
    <definedName name="___m2" localSheetId="9" hidden="1">{"PI_Data",#N/A,TRUE,"P&amp;I Data"}</definedName>
    <definedName name="___m2" localSheetId="8" hidden="1">{"PI_Data",#N/A,TRUE,"P&amp;I Data"}</definedName>
    <definedName name="___m2" localSheetId="7" hidden="1">{"PI_Data",#N/A,TRUE,"P&amp;I Data"}</definedName>
    <definedName name="___m2" localSheetId="6" hidden="1">{"PI_Data",#N/A,TRUE,"P&amp;I Data"}</definedName>
    <definedName name="___m2" localSheetId="5" hidden="1">{"PI_Data",#N/A,TRUE,"P&amp;I Data"}</definedName>
    <definedName name="___m2" localSheetId="4" hidden="1">{"PI_Data",#N/A,TRUE,"P&amp;I Data"}</definedName>
    <definedName name="___m2" localSheetId="3" hidden="1">{"PI_Data",#N/A,TRUE,"P&amp;I Data"}</definedName>
    <definedName name="___m2" localSheetId="2" hidden="1">{"PI_Data",#N/A,TRUE,"P&amp;I Data"}</definedName>
    <definedName name="___m2" localSheetId="1" hidden="1">{"PI_Data",#N/A,TRUE,"P&amp;I Data"}</definedName>
    <definedName name="___m2" localSheetId="12" hidden="1">{"PI_Data",#N/A,TRUE,"P&amp;I Data"}</definedName>
    <definedName name="___m2" localSheetId="0" hidden="1">{"PI_Data",#N/A,TRUE,"P&amp;I Data"}</definedName>
    <definedName name="___m2" hidden="1">{"PI_Data",#N/A,TRUE,"P&amp;I Data"}</definedName>
    <definedName name="___p2" localSheetId="11" hidden="1">{"PI_Data",#N/A,TRUE,"P&amp;I Data"}</definedName>
    <definedName name="___p2" localSheetId="10" hidden="1">{"PI_Data",#N/A,TRUE,"P&amp;I Data"}</definedName>
    <definedName name="___p2" localSheetId="9" hidden="1">{"PI_Data",#N/A,TRUE,"P&amp;I Data"}</definedName>
    <definedName name="___p2" localSheetId="8" hidden="1">{"PI_Data",#N/A,TRUE,"P&amp;I Data"}</definedName>
    <definedName name="___p2" localSheetId="7" hidden="1">{"PI_Data",#N/A,TRUE,"P&amp;I Data"}</definedName>
    <definedName name="___p2" localSheetId="6" hidden="1">{"PI_Data",#N/A,TRUE,"P&amp;I Data"}</definedName>
    <definedName name="___p2" localSheetId="5" hidden="1">{"PI_Data",#N/A,TRUE,"P&amp;I Data"}</definedName>
    <definedName name="___p2" localSheetId="4" hidden="1">{"PI_Data",#N/A,TRUE,"P&amp;I Data"}</definedName>
    <definedName name="___p2" localSheetId="3" hidden="1">{"PI_Data",#N/A,TRUE,"P&amp;I Data"}</definedName>
    <definedName name="___p2" localSheetId="2" hidden="1">{"PI_Data",#N/A,TRUE,"P&amp;I Data"}</definedName>
    <definedName name="___p2" localSheetId="1" hidden="1">{"PI_Data",#N/A,TRUE,"P&amp;I Data"}</definedName>
    <definedName name="___p2" localSheetId="12" hidden="1">{"PI_Data",#N/A,TRUE,"P&amp;I Data"}</definedName>
    <definedName name="___p2" localSheetId="0" hidden="1">{"PI_Data",#N/A,TRUE,"P&amp;I Data"}</definedName>
    <definedName name="___p2" hidden="1">{"PI_Data",#N/A,TRUE,"P&amp;I Data"}</definedName>
    <definedName name="___t2" localSheetId="11" hidden="1">{"PI_Data",#N/A,TRUE,"P&amp;I Data"}</definedName>
    <definedName name="___t2" localSheetId="10" hidden="1">{"PI_Data",#N/A,TRUE,"P&amp;I Data"}</definedName>
    <definedName name="___t2" localSheetId="9" hidden="1">{"PI_Data",#N/A,TRUE,"P&amp;I Data"}</definedName>
    <definedName name="___t2" localSheetId="8" hidden="1">{"PI_Data",#N/A,TRUE,"P&amp;I Data"}</definedName>
    <definedName name="___t2" localSheetId="7" hidden="1">{"PI_Data",#N/A,TRUE,"P&amp;I Data"}</definedName>
    <definedName name="___t2" localSheetId="6" hidden="1">{"PI_Data",#N/A,TRUE,"P&amp;I Data"}</definedName>
    <definedName name="___t2" localSheetId="5" hidden="1">{"PI_Data",#N/A,TRUE,"P&amp;I Data"}</definedName>
    <definedName name="___t2" localSheetId="4" hidden="1">{"PI_Data",#N/A,TRUE,"P&amp;I Data"}</definedName>
    <definedName name="___t2" localSheetId="3" hidden="1">{"PI_Data",#N/A,TRUE,"P&amp;I Data"}</definedName>
    <definedName name="___t2" localSheetId="2" hidden="1">{"PI_Data",#N/A,TRUE,"P&amp;I Data"}</definedName>
    <definedName name="___t2" localSheetId="1" hidden="1">{"PI_Data",#N/A,TRUE,"P&amp;I Data"}</definedName>
    <definedName name="___t2" localSheetId="12" hidden="1">{"PI_Data",#N/A,TRUE,"P&amp;I Data"}</definedName>
    <definedName name="___t2" localSheetId="0" hidden="1">{"PI_Data",#N/A,TRUE,"P&amp;I Data"}</definedName>
    <definedName name="___t2" hidden="1">{"PI_Data",#N/A,TRUE,"P&amp;I Data"}</definedName>
    <definedName name="__foo2" localSheetId="11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__foo2" localSheetId="10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__foo2" localSheetId="9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__foo2" localSheetId="8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__foo2" localSheetId="7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__foo2" localSheetId="6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__foo2" localSheetId="5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__foo2" localSheetId="4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__foo2" localSheetId="3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__foo2" localSheetId="2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__foo2" localSheetId="1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__foo2" localSheetId="12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__foo2" localSheetId="0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__foo2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__foo3" localSheetId="11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__foo3" localSheetId="10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__foo3" localSheetId="9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__foo3" localSheetId="8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__foo3" localSheetId="7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__foo3" localSheetId="6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__foo3" localSheetId="5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__foo3" localSheetId="4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__foo3" localSheetId="3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__foo3" localSheetId="2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__foo3" localSheetId="1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__foo3" localSheetId="12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__foo3" localSheetId="0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__foo3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__L2" localSheetId="11" hidden="1">{"PI_Data",#N/A,TRUE,"P&amp;I Data"}</definedName>
    <definedName name="__L2" localSheetId="10" hidden="1">{"PI_Data",#N/A,TRUE,"P&amp;I Data"}</definedName>
    <definedName name="__L2" localSheetId="9" hidden="1">{"PI_Data",#N/A,TRUE,"P&amp;I Data"}</definedName>
    <definedName name="__L2" localSheetId="8" hidden="1">{"PI_Data",#N/A,TRUE,"P&amp;I Data"}</definedName>
    <definedName name="__L2" localSheetId="7" hidden="1">{"PI_Data",#N/A,TRUE,"P&amp;I Data"}</definedName>
    <definedName name="__L2" localSheetId="6" hidden="1">{"PI_Data",#N/A,TRUE,"P&amp;I Data"}</definedName>
    <definedName name="__L2" localSheetId="5" hidden="1">{"PI_Data",#N/A,TRUE,"P&amp;I Data"}</definedName>
    <definedName name="__L2" localSheetId="4" hidden="1">{"PI_Data",#N/A,TRUE,"P&amp;I Data"}</definedName>
    <definedName name="__L2" localSheetId="3" hidden="1">{"PI_Data",#N/A,TRUE,"P&amp;I Data"}</definedName>
    <definedName name="__L2" localSheetId="2" hidden="1">{"PI_Data",#N/A,TRUE,"P&amp;I Data"}</definedName>
    <definedName name="__L2" localSheetId="1" hidden="1">{"PI_Data",#N/A,TRUE,"P&amp;I Data"}</definedName>
    <definedName name="__L2" localSheetId="12" hidden="1">{"PI_Data",#N/A,TRUE,"P&amp;I Data"}</definedName>
    <definedName name="__L2" localSheetId="0" hidden="1">{"PI_Data",#N/A,TRUE,"P&amp;I Data"}</definedName>
    <definedName name="__L2" hidden="1">{"PI_Data",#N/A,TRUE,"P&amp;I Data"}</definedName>
    <definedName name="__m2" localSheetId="11" hidden="1">{"PI_Data",#N/A,TRUE,"P&amp;I Data"}</definedName>
    <definedName name="__m2" localSheetId="10" hidden="1">{"PI_Data",#N/A,TRUE,"P&amp;I Data"}</definedName>
    <definedName name="__m2" localSheetId="9" hidden="1">{"PI_Data",#N/A,TRUE,"P&amp;I Data"}</definedName>
    <definedName name="__m2" localSheetId="8" hidden="1">{"PI_Data",#N/A,TRUE,"P&amp;I Data"}</definedName>
    <definedName name="__m2" localSheetId="7" hidden="1">{"PI_Data",#N/A,TRUE,"P&amp;I Data"}</definedName>
    <definedName name="__m2" localSheetId="6" hidden="1">{"PI_Data",#N/A,TRUE,"P&amp;I Data"}</definedName>
    <definedName name="__m2" localSheetId="5" hidden="1">{"PI_Data",#N/A,TRUE,"P&amp;I Data"}</definedName>
    <definedName name="__m2" localSheetId="4" hidden="1">{"PI_Data",#N/A,TRUE,"P&amp;I Data"}</definedName>
    <definedName name="__m2" localSheetId="3" hidden="1">{"PI_Data",#N/A,TRUE,"P&amp;I Data"}</definedName>
    <definedName name="__m2" localSheetId="2" hidden="1">{"PI_Data",#N/A,TRUE,"P&amp;I Data"}</definedName>
    <definedName name="__m2" localSheetId="1" hidden="1">{"PI_Data",#N/A,TRUE,"P&amp;I Data"}</definedName>
    <definedName name="__m2" localSheetId="12" hidden="1">{"PI_Data",#N/A,TRUE,"P&amp;I Data"}</definedName>
    <definedName name="__m2" localSheetId="0" hidden="1">{"PI_Data",#N/A,TRUE,"P&amp;I Data"}</definedName>
    <definedName name="__m2" hidden="1">{"PI_Data",#N/A,TRUE,"P&amp;I Data"}</definedName>
    <definedName name="__p2" localSheetId="11" hidden="1">{"PI_Data",#N/A,TRUE,"P&amp;I Data"}</definedName>
    <definedName name="__p2" localSheetId="10" hidden="1">{"PI_Data",#N/A,TRUE,"P&amp;I Data"}</definedName>
    <definedName name="__p2" localSheetId="9" hidden="1">{"PI_Data",#N/A,TRUE,"P&amp;I Data"}</definedName>
    <definedName name="__p2" localSheetId="8" hidden="1">{"PI_Data",#N/A,TRUE,"P&amp;I Data"}</definedName>
    <definedName name="__p2" localSheetId="7" hidden="1">{"PI_Data",#N/A,TRUE,"P&amp;I Data"}</definedName>
    <definedName name="__p2" localSheetId="6" hidden="1">{"PI_Data",#N/A,TRUE,"P&amp;I Data"}</definedName>
    <definedName name="__p2" localSheetId="5" hidden="1">{"PI_Data",#N/A,TRUE,"P&amp;I Data"}</definedName>
    <definedName name="__p2" localSheetId="4" hidden="1">{"PI_Data",#N/A,TRUE,"P&amp;I Data"}</definedName>
    <definedName name="__p2" localSheetId="3" hidden="1">{"PI_Data",#N/A,TRUE,"P&amp;I Data"}</definedName>
    <definedName name="__p2" localSheetId="2" hidden="1">{"PI_Data",#N/A,TRUE,"P&amp;I Data"}</definedName>
    <definedName name="__p2" localSheetId="1" hidden="1">{"PI_Data",#N/A,TRUE,"P&amp;I Data"}</definedName>
    <definedName name="__p2" localSheetId="12" hidden="1">{"PI_Data",#N/A,TRUE,"P&amp;I Data"}</definedName>
    <definedName name="__p2" localSheetId="0" hidden="1">{"PI_Data",#N/A,TRUE,"P&amp;I Data"}</definedName>
    <definedName name="__p2" hidden="1">{"PI_Data",#N/A,TRUE,"P&amp;I Data"}</definedName>
    <definedName name="__t2" localSheetId="11" hidden="1">{"PI_Data",#N/A,TRUE,"P&amp;I Data"}</definedName>
    <definedName name="__t2" localSheetId="10" hidden="1">{"PI_Data",#N/A,TRUE,"P&amp;I Data"}</definedName>
    <definedName name="__t2" localSheetId="9" hidden="1">{"PI_Data",#N/A,TRUE,"P&amp;I Data"}</definedName>
    <definedName name="__t2" localSheetId="8" hidden="1">{"PI_Data",#N/A,TRUE,"P&amp;I Data"}</definedName>
    <definedName name="__t2" localSheetId="7" hidden="1">{"PI_Data",#N/A,TRUE,"P&amp;I Data"}</definedName>
    <definedName name="__t2" localSheetId="6" hidden="1">{"PI_Data",#N/A,TRUE,"P&amp;I Data"}</definedName>
    <definedName name="__t2" localSheetId="5" hidden="1">{"PI_Data",#N/A,TRUE,"P&amp;I Data"}</definedName>
    <definedName name="__t2" localSheetId="4" hidden="1">{"PI_Data",#N/A,TRUE,"P&amp;I Data"}</definedName>
    <definedName name="__t2" localSheetId="3" hidden="1">{"PI_Data",#N/A,TRUE,"P&amp;I Data"}</definedName>
    <definedName name="__t2" localSheetId="2" hidden="1">{"PI_Data",#N/A,TRUE,"P&amp;I Data"}</definedName>
    <definedName name="__t2" localSheetId="1" hidden="1">{"PI_Data",#N/A,TRUE,"P&amp;I Data"}</definedName>
    <definedName name="__t2" localSheetId="12" hidden="1">{"PI_Data",#N/A,TRUE,"P&amp;I Data"}</definedName>
    <definedName name="__t2" localSheetId="0" hidden="1">{"PI_Data",#N/A,TRUE,"P&amp;I Data"}</definedName>
    <definedName name="__t2" hidden="1">{"PI_Data",#N/A,TRUE,"P&amp;I Data"}</definedName>
    <definedName name="_Fill" hidden="1">#REF!</definedName>
    <definedName name="_xlnm._FilterDatabase" localSheetId="11" hidden="1">'01-2023'!#REF!</definedName>
    <definedName name="_xlnm._FilterDatabase" localSheetId="10" hidden="1">'02-2023'!#REF!</definedName>
    <definedName name="_xlnm._FilterDatabase" localSheetId="9" hidden="1">'03-2023'!#REF!</definedName>
    <definedName name="_xlnm._FilterDatabase" localSheetId="8" hidden="1">'04-2023'!#REF!</definedName>
    <definedName name="_xlnm._FilterDatabase" localSheetId="7" hidden="1">'05-2023'!#REF!</definedName>
    <definedName name="_xlnm._FilterDatabase" localSheetId="6" hidden="1">'06-2023'!#REF!</definedName>
    <definedName name="_xlnm._FilterDatabase" localSheetId="5" hidden="1">'07-2023'!#REF!</definedName>
    <definedName name="_xlnm._FilterDatabase" localSheetId="4" hidden="1">'08-2023'!#REF!</definedName>
    <definedName name="_xlnm._FilterDatabase" localSheetId="3" hidden="1">'09-2023'!#REF!</definedName>
    <definedName name="_xlnm._FilterDatabase" localSheetId="2" hidden="1">'10-2023'!#REF!</definedName>
    <definedName name="_xlnm._FilterDatabase" localSheetId="1" hidden="1">'11-2023'!#REF!</definedName>
    <definedName name="_xlnm._FilterDatabase" localSheetId="12" hidden="1">'12-2022'!#REF!</definedName>
    <definedName name="_xlnm._FilterDatabase" localSheetId="0" hidden="1">'12-2023'!#REF!</definedName>
    <definedName name="_foo2" localSheetId="11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_foo2" localSheetId="10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_foo2" localSheetId="9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_foo2" localSheetId="8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_foo2" localSheetId="7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_foo2" localSheetId="6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_foo2" localSheetId="5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_foo2" localSheetId="4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_foo2" localSheetId="3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_foo2" localSheetId="2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_foo2" localSheetId="1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_foo2" localSheetId="12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_foo2" localSheetId="0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_foo2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_foo3" localSheetId="11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_foo3" localSheetId="10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_foo3" localSheetId="9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_foo3" localSheetId="8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_foo3" localSheetId="7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_foo3" localSheetId="6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_foo3" localSheetId="5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_foo3" localSheetId="4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_foo3" localSheetId="3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_foo3" localSheetId="2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_foo3" localSheetId="1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_foo3" localSheetId="12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_foo3" localSheetId="0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_foo3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_huh2" localSheetId="1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_huh2" localSheetId="10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_huh2" localSheetId="9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_huh2" localSheetId="8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_huh2" localSheetId="7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_huh2" localSheetId="6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_huh2" localSheetId="5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_huh2" localSheetId="4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_huh2" localSheetId="3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_huh2" localSheetId="2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_huh2" localSheetId="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_huh2" localSheetId="12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_huh2" localSheetId="0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_huh2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_Key1" hidden="1">#REF!</definedName>
    <definedName name="_Key2" hidden="1">#REF!</definedName>
    <definedName name="_L2" localSheetId="11" hidden="1">{"PI_Data",#N/A,TRUE,"P&amp;I Data"}</definedName>
    <definedName name="_L2" localSheetId="10" hidden="1">{"PI_Data",#N/A,TRUE,"P&amp;I Data"}</definedName>
    <definedName name="_L2" localSheetId="9" hidden="1">{"PI_Data",#N/A,TRUE,"P&amp;I Data"}</definedName>
    <definedName name="_L2" localSheetId="8" hidden="1">{"PI_Data",#N/A,TRUE,"P&amp;I Data"}</definedName>
    <definedName name="_L2" localSheetId="7" hidden="1">{"PI_Data",#N/A,TRUE,"P&amp;I Data"}</definedName>
    <definedName name="_L2" localSheetId="6" hidden="1">{"PI_Data",#N/A,TRUE,"P&amp;I Data"}</definedName>
    <definedName name="_L2" localSheetId="5" hidden="1">{"PI_Data",#N/A,TRUE,"P&amp;I Data"}</definedName>
    <definedName name="_L2" localSheetId="4" hidden="1">{"PI_Data",#N/A,TRUE,"P&amp;I Data"}</definedName>
    <definedName name="_L2" localSheetId="3" hidden="1">{"PI_Data",#N/A,TRUE,"P&amp;I Data"}</definedName>
    <definedName name="_L2" localSheetId="2" hidden="1">{"PI_Data",#N/A,TRUE,"P&amp;I Data"}</definedName>
    <definedName name="_L2" localSheetId="1" hidden="1">{"PI_Data",#N/A,TRUE,"P&amp;I Data"}</definedName>
    <definedName name="_L2" localSheetId="12" hidden="1">{"PI_Data",#N/A,TRUE,"P&amp;I Data"}</definedName>
    <definedName name="_L2" localSheetId="0" hidden="1">{"PI_Data",#N/A,TRUE,"P&amp;I Data"}</definedName>
    <definedName name="_L2" hidden="1">{"PI_Data",#N/A,TRUE,"P&amp;I Data"}</definedName>
    <definedName name="_m2" localSheetId="11" hidden="1">{"PI_Data",#N/A,TRUE,"P&amp;I Data"}</definedName>
    <definedName name="_m2" localSheetId="10" hidden="1">{"PI_Data",#N/A,TRUE,"P&amp;I Data"}</definedName>
    <definedName name="_m2" localSheetId="9" hidden="1">{"PI_Data",#N/A,TRUE,"P&amp;I Data"}</definedName>
    <definedName name="_m2" localSheetId="8" hidden="1">{"PI_Data",#N/A,TRUE,"P&amp;I Data"}</definedName>
    <definedName name="_m2" localSheetId="7" hidden="1">{"PI_Data",#N/A,TRUE,"P&amp;I Data"}</definedName>
    <definedName name="_m2" localSheetId="6" hidden="1">{"PI_Data",#N/A,TRUE,"P&amp;I Data"}</definedName>
    <definedName name="_m2" localSheetId="5" hidden="1">{"PI_Data",#N/A,TRUE,"P&amp;I Data"}</definedName>
    <definedName name="_m2" localSheetId="4" hidden="1">{"PI_Data",#N/A,TRUE,"P&amp;I Data"}</definedName>
    <definedName name="_m2" localSheetId="3" hidden="1">{"PI_Data",#N/A,TRUE,"P&amp;I Data"}</definedName>
    <definedName name="_m2" localSheetId="2" hidden="1">{"PI_Data",#N/A,TRUE,"P&amp;I Data"}</definedName>
    <definedName name="_m2" localSheetId="1" hidden="1">{"PI_Data",#N/A,TRUE,"P&amp;I Data"}</definedName>
    <definedName name="_m2" localSheetId="12" hidden="1">{"PI_Data",#N/A,TRUE,"P&amp;I Data"}</definedName>
    <definedName name="_m2" localSheetId="0" hidden="1">{"PI_Data",#N/A,TRUE,"P&amp;I Data"}</definedName>
    <definedName name="_m2" hidden="1">{"PI_Data",#N/A,TRUE,"P&amp;I Data"}</definedName>
    <definedName name="_Order1" hidden="1">255</definedName>
    <definedName name="_Order2" hidden="1">255</definedName>
    <definedName name="_p2" localSheetId="11" hidden="1">{"PI_Data",#N/A,TRUE,"P&amp;I Data"}</definedName>
    <definedName name="_p2" localSheetId="10" hidden="1">{"PI_Data",#N/A,TRUE,"P&amp;I Data"}</definedName>
    <definedName name="_p2" localSheetId="9" hidden="1">{"PI_Data",#N/A,TRUE,"P&amp;I Data"}</definedName>
    <definedName name="_p2" localSheetId="8" hidden="1">{"PI_Data",#N/A,TRUE,"P&amp;I Data"}</definedName>
    <definedName name="_p2" localSheetId="7" hidden="1">{"PI_Data",#N/A,TRUE,"P&amp;I Data"}</definedName>
    <definedName name="_p2" localSheetId="6" hidden="1">{"PI_Data",#N/A,TRUE,"P&amp;I Data"}</definedName>
    <definedName name="_p2" localSheetId="5" hidden="1">{"PI_Data",#N/A,TRUE,"P&amp;I Data"}</definedName>
    <definedName name="_p2" localSheetId="4" hidden="1">{"PI_Data",#N/A,TRUE,"P&amp;I Data"}</definedName>
    <definedName name="_p2" localSheetId="3" hidden="1">{"PI_Data",#N/A,TRUE,"P&amp;I Data"}</definedName>
    <definedName name="_p2" localSheetId="2" hidden="1">{"PI_Data",#N/A,TRUE,"P&amp;I Data"}</definedName>
    <definedName name="_p2" localSheetId="1" hidden="1">{"PI_Data",#N/A,TRUE,"P&amp;I Data"}</definedName>
    <definedName name="_p2" localSheetId="12" hidden="1">{"PI_Data",#N/A,TRUE,"P&amp;I Data"}</definedName>
    <definedName name="_p2" localSheetId="0" hidden="1">{"PI_Data",#N/A,TRUE,"P&amp;I Data"}</definedName>
    <definedName name="_p2" hidden="1">{"PI_Data",#N/A,TRUE,"P&amp;I Data"}</definedName>
    <definedName name="_Regression_Int" hidden="1">1</definedName>
    <definedName name="_Sort" hidden="1">#REF!</definedName>
    <definedName name="_t2" localSheetId="11" hidden="1">{"PI_Data",#N/A,TRUE,"P&amp;I Data"}</definedName>
    <definedName name="_t2" localSheetId="10" hidden="1">{"PI_Data",#N/A,TRUE,"P&amp;I Data"}</definedName>
    <definedName name="_t2" localSheetId="9" hidden="1">{"PI_Data",#N/A,TRUE,"P&amp;I Data"}</definedName>
    <definedName name="_t2" localSheetId="8" hidden="1">{"PI_Data",#N/A,TRUE,"P&amp;I Data"}</definedName>
    <definedName name="_t2" localSheetId="7" hidden="1">{"PI_Data",#N/A,TRUE,"P&amp;I Data"}</definedName>
    <definedName name="_t2" localSheetId="6" hidden="1">{"PI_Data",#N/A,TRUE,"P&amp;I Data"}</definedName>
    <definedName name="_t2" localSheetId="5" hidden="1">{"PI_Data",#N/A,TRUE,"P&amp;I Data"}</definedName>
    <definedName name="_t2" localSheetId="4" hidden="1">{"PI_Data",#N/A,TRUE,"P&amp;I Data"}</definedName>
    <definedName name="_t2" localSheetId="3" hidden="1">{"PI_Data",#N/A,TRUE,"P&amp;I Data"}</definedName>
    <definedName name="_t2" localSheetId="2" hidden="1">{"PI_Data",#N/A,TRUE,"P&amp;I Data"}</definedName>
    <definedName name="_t2" localSheetId="1" hidden="1">{"PI_Data",#N/A,TRUE,"P&amp;I Data"}</definedName>
    <definedName name="_t2" localSheetId="12" hidden="1">{"PI_Data",#N/A,TRUE,"P&amp;I Data"}</definedName>
    <definedName name="_t2" localSheetId="0" hidden="1">{"PI_Data",#N/A,TRUE,"P&amp;I Data"}</definedName>
    <definedName name="_t2" hidden="1">{"PI_Data",#N/A,TRUE,"P&amp;I Data"}</definedName>
    <definedName name="ACCELERATED2" localSheetId="11" hidden="1">{#N/A,#N/A,FALSE,"CTC Summary - EOY";#N/A,#N/A,FALSE,"CTC Summary - Wtavg"}</definedName>
    <definedName name="ACCELERATED2" localSheetId="10" hidden="1">{#N/A,#N/A,FALSE,"CTC Summary - EOY";#N/A,#N/A,FALSE,"CTC Summary - Wtavg"}</definedName>
    <definedName name="ACCELERATED2" localSheetId="9" hidden="1">{#N/A,#N/A,FALSE,"CTC Summary - EOY";#N/A,#N/A,FALSE,"CTC Summary - Wtavg"}</definedName>
    <definedName name="ACCELERATED2" localSheetId="8" hidden="1">{#N/A,#N/A,FALSE,"CTC Summary - EOY";#N/A,#N/A,FALSE,"CTC Summary - Wtavg"}</definedName>
    <definedName name="ACCELERATED2" localSheetId="7" hidden="1">{#N/A,#N/A,FALSE,"CTC Summary - EOY";#N/A,#N/A,FALSE,"CTC Summary - Wtavg"}</definedName>
    <definedName name="ACCELERATED2" localSheetId="6" hidden="1">{#N/A,#N/A,FALSE,"CTC Summary - EOY";#N/A,#N/A,FALSE,"CTC Summary - Wtavg"}</definedName>
    <definedName name="ACCELERATED2" localSheetId="5" hidden="1">{#N/A,#N/A,FALSE,"CTC Summary - EOY";#N/A,#N/A,FALSE,"CTC Summary - Wtavg"}</definedName>
    <definedName name="ACCELERATED2" localSheetId="4" hidden="1">{#N/A,#N/A,FALSE,"CTC Summary - EOY";#N/A,#N/A,FALSE,"CTC Summary - Wtavg"}</definedName>
    <definedName name="ACCELERATED2" localSheetId="3" hidden="1">{#N/A,#N/A,FALSE,"CTC Summary - EOY";#N/A,#N/A,FALSE,"CTC Summary - Wtavg"}</definedName>
    <definedName name="ACCELERATED2" localSheetId="2" hidden="1">{#N/A,#N/A,FALSE,"CTC Summary - EOY";#N/A,#N/A,FALSE,"CTC Summary - Wtavg"}</definedName>
    <definedName name="ACCELERATED2" localSheetId="1" hidden="1">{#N/A,#N/A,FALSE,"CTC Summary - EOY";#N/A,#N/A,FALSE,"CTC Summary - Wtavg"}</definedName>
    <definedName name="ACCELERATED2" localSheetId="12" hidden="1">{#N/A,#N/A,FALSE,"CTC Summary - EOY";#N/A,#N/A,FALSE,"CTC Summary - Wtavg"}</definedName>
    <definedName name="ACCELERATED2" localSheetId="0" hidden="1">{#N/A,#N/A,FALSE,"CTC Summary - EOY";#N/A,#N/A,FALSE,"CTC Summary - Wtavg"}</definedName>
    <definedName name="ACCELERATED2" hidden="1">{#N/A,#N/A,FALSE,"CTC Summary - EOY";#N/A,#N/A,FALSE,"CTC Summary - Wtavg"}</definedName>
    <definedName name="ACCELLERATED1X" localSheetId="11" hidden="1">{#N/A,#N/A,FALSE,"CTC Summary - EOY";#N/A,#N/A,FALSE,"CTC Summary - Wtavg"}</definedName>
    <definedName name="ACCELLERATED1X" localSheetId="10" hidden="1">{#N/A,#N/A,FALSE,"CTC Summary - EOY";#N/A,#N/A,FALSE,"CTC Summary - Wtavg"}</definedName>
    <definedName name="ACCELLERATED1X" localSheetId="9" hidden="1">{#N/A,#N/A,FALSE,"CTC Summary - EOY";#N/A,#N/A,FALSE,"CTC Summary - Wtavg"}</definedName>
    <definedName name="ACCELLERATED1X" localSheetId="8" hidden="1">{#N/A,#N/A,FALSE,"CTC Summary - EOY";#N/A,#N/A,FALSE,"CTC Summary - Wtavg"}</definedName>
    <definedName name="ACCELLERATED1X" localSheetId="7" hidden="1">{#N/A,#N/A,FALSE,"CTC Summary - EOY";#N/A,#N/A,FALSE,"CTC Summary - Wtavg"}</definedName>
    <definedName name="ACCELLERATED1X" localSheetId="6" hidden="1">{#N/A,#N/A,FALSE,"CTC Summary - EOY";#N/A,#N/A,FALSE,"CTC Summary - Wtavg"}</definedName>
    <definedName name="ACCELLERATED1X" localSheetId="5" hidden="1">{#N/A,#N/A,FALSE,"CTC Summary - EOY";#N/A,#N/A,FALSE,"CTC Summary - Wtavg"}</definedName>
    <definedName name="ACCELLERATED1X" localSheetId="4" hidden="1">{#N/A,#N/A,FALSE,"CTC Summary - EOY";#N/A,#N/A,FALSE,"CTC Summary - Wtavg"}</definedName>
    <definedName name="ACCELLERATED1X" localSheetId="3" hidden="1">{#N/A,#N/A,FALSE,"CTC Summary - EOY";#N/A,#N/A,FALSE,"CTC Summary - Wtavg"}</definedName>
    <definedName name="ACCELLERATED1X" localSheetId="2" hidden="1">{#N/A,#N/A,FALSE,"CTC Summary - EOY";#N/A,#N/A,FALSE,"CTC Summary - Wtavg"}</definedName>
    <definedName name="ACCELLERATED1X" localSheetId="1" hidden="1">{#N/A,#N/A,FALSE,"CTC Summary - EOY";#N/A,#N/A,FALSE,"CTC Summary - Wtavg"}</definedName>
    <definedName name="ACCELLERATED1X" localSheetId="12" hidden="1">{#N/A,#N/A,FALSE,"CTC Summary - EOY";#N/A,#N/A,FALSE,"CTC Summary - Wtavg"}</definedName>
    <definedName name="ACCELLERATED1X" localSheetId="0" hidden="1">{#N/A,#N/A,FALSE,"CTC Summary - EOY";#N/A,#N/A,FALSE,"CTC Summary - Wtavg"}</definedName>
    <definedName name="ACCELLERATED1X" hidden="1">{#N/A,#N/A,FALSE,"CTC Summary - EOY";#N/A,#N/A,FALSE,"CTC Summary - Wtavg"}</definedName>
    <definedName name="adsfag" localSheetId="11" hidden="1">{"PI_Data",#N/A,TRUE,"P&amp;I Data"}</definedName>
    <definedName name="adsfag" localSheetId="10" hidden="1">{"PI_Data",#N/A,TRUE,"P&amp;I Data"}</definedName>
    <definedName name="adsfag" localSheetId="9" hidden="1">{"PI_Data",#N/A,TRUE,"P&amp;I Data"}</definedName>
    <definedName name="adsfag" localSheetId="8" hidden="1">{"PI_Data",#N/A,TRUE,"P&amp;I Data"}</definedName>
    <definedName name="adsfag" localSheetId="7" hidden="1">{"PI_Data",#N/A,TRUE,"P&amp;I Data"}</definedName>
    <definedName name="adsfag" localSheetId="6" hidden="1">{"PI_Data",#N/A,TRUE,"P&amp;I Data"}</definedName>
    <definedName name="adsfag" localSheetId="5" hidden="1">{"PI_Data",#N/A,TRUE,"P&amp;I Data"}</definedName>
    <definedName name="adsfag" localSheetId="4" hidden="1">{"PI_Data",#N/A,TRUE,"P&amp;I Data"}</definedName>
    <definedName name="adsfag" localSheetId="3" hidden="1">{"PI_Data",#N/A,TRUE,"P&amp;I Data"}</definedName>
    <definedName name="adsfag" localSheetId="2" hidden="1">{"PI_Data",#N/A,TRUE,"P&amp;I Data"}</definedName>
    <definedName name="adsfag" localSheetId="1" hidden="1">{"PI_Data",#N/A,TRUE,"P&amp;I Data"}</definedName>
    <definedName name="adsfag" localSheetId="12" hidden="1">{"PI_Data",#N/A,TRUE,"P&amp;I Data"}</definedName>
    <definedName name="adsfag" localSheetId="0" hidden="1">{"PI_Data",#N/A,TRUE,"P&amp;I Data"}</definedName>
    <definedName name="adsfag" hidden="1">{"PI_Data",#N/A,TRUE,"P&amp;I Data"}</definedName>
    <definedName name="afg" localSheetId="11" hidden="1">{#N/A,#N/A,FALSE,"CTC Summary - EOY";#N/A,#N/A,FALSE,"CTC Summary - Wtavg"}</definedName>
    <definedName name="afg" localSheetId="10" hidden="1">{#N/A,#N/A,FALSE,"CTC Summary - EOY";#N/A,#N/A,FALSE,"CTC Summary - Wtavg"}</definedName>
    <definedName name="afg" localSheetId="9" hidden="1">{#N/A,#N/A,FALSE,"CTC Summary - EOY";#N/A,#N/A,FALSE,"CTC Summary - Wtavg"}</definedName>
    <definedName name="afg" localSheetId="8" hidden="1">{#N/A,#N/A,FALSE,"CTC Summary - EOY";#N/A,#N/A,FALSE,"CTC Summary - Wtavg"}</definedName>
    <definedName name="afg" localSheetId="7" hidden="1">{#N/A,#N/A,FALSE,"CTC Summary - EOY";#N/A,#N/A,FALSE,"CTC Summary - Wtavg"}</definedName>
    <definedName name="afg" localSheetId="6" hidden="1">{#N/A,#N/A,FALSE,"CTC Summary - EOY";#N/A,#N/A,FALSE,"CTC Summary - Wtavg"}</definedName>
    <definedName name="afg" localSheetId="5" hidden="1">{#N/A,#N/A,FALSE,"CTC Summary - EOY";#N/A,#N/A,FALSE,"CTC Summary - Wtavg"}</definedName>
    <definedName name="afg" localSheetId="4" hidden="1">{#N/A,#N/A,FALSE,"CTC Summary - EOY";#N/A,#N/A,FALSE,"CTC Summary - Wtavg"}</definedName>
    <definedName name="afg" localSheetId="3" hidden="1">{#N/A,#N/A,FALSE,"CTC Summary - EOY";#N/A,#N/A,FALSE,"CTC Summary - Wtavg"}</definedName>
    <definedName name="afg" localSheetId="2" hidden="1">{#N/A,#N/A,FALSE,"CTC Summary - EOY";#N/A,#N/A,FALSE,"CTC Summary - Wtavg"}</definedName>
    <definedName name="afg" localSheetId="1" hidden="1">{#N/A,#N/A,FALSE,"CTC Summary - EOY";#N/A,#N/A,FALSE,"CTC Summary - Wtavg"}</definedName>
    <definedName name="afg" localSheetId="12" hidden="1">{#N/A,#N/A,FALSE,"CTC Summary - EOY";#N/A,#N/A,FALSE,"CTC Summary - Wtavg"}</definedName>
    <definedName name="afg" localSheetId="0" hidden="1">{#N/A,#N/A,FALSE,"CTC Summary - EOY";#N/A,#N/A,FALSE,"CTC Summary - Wtavg"}</definedName>
    <definedName name="afg" hidden="1">{#N/A,#N/A,FALSE,"CTC Summary - EOY";#N/A,#N/A,FALSE,"CTC Summary - Wtavg"}</definedName>
    <definedName name="afgasdfgasd" localSheetId="11" hidden="1">{#N/A,#N/A,FALSE,"CTC Summary - EOY";#N/A,#N/A,FALSE,"CTC Summary - Wtavg"}</definedName>
    <definedName name="afgasdfgasd" localSheetId="10" hidden="1">{#N/A,#N/A,FALSE,"CTC Summary - EOY";#N/A,#N/A,FALSE,"CTC Summary - Wtavg"}</definedName>
    <definedName name="afgasdfgasd" localSheetId="9" hidden="1">{#N/A,#N/A,FALSE,"CTC Summary - EOY";#N/A,#N/A,FALSE,"CTC Summary - Wtavg"}</definedName>
    <definedName name="afgasdfgasd" localSheetId="8" hidden="1">{#N/A,#N/A,FALSE,"CTC Summary - EOY";#N/A,#N/A,FALSE,"CTC Summary - Wtavg"}</definedName>
    <definedName name="afgasdfgasd" localSheetId="7" hidden="1">{#N/A,#N/A,FALSE,"CTC Summary - EOY";#N/A,#N/A,FALSE,"CTC Summary - Wtavg"}</definedName>
    <definedName name="afgasdfgasd" localSheetId="6" hidden="1">{#N/A,#N/A,FALSE,"CTC Summary - EOY";#N/A,#N/A,FALSE,"CTC Summary - Wtavg"}</definedName>
    <definedName name="afgasdfgasd" localSheetId="5" hidden="1">{#N/A,#N/A,FALSE,"CTC Summary - EOY";#N/A,#N/A,FALSE,"CTC Summary - Wtavg"}</definedName>
    <definedName name="afgasdfgasd" localSheetId="4" hidden="1">{#N/A,#N/A,FALSE,"CTC Summary - EOY";#N/A,#N/A,FALSE,"CTC Summary - Wtavg"}</definedName>
    <definedName name="afgasdfgasd" localSheetId="3" hidden="1">{#N/A,#N/A,FALSE,"CTC Summary - EOY";#N/A,#N/A,FALSE,"CTC Summary - Wtavg"}</definedName>
    <definedName name="afgasdfgasd" localSheetId="2" hidden="1">{#N/A,#N/A,FALSE,"CTC Summary - EOY";#N/A,#N/A,FALSE,"CTC Summary - Wtavg"}</definedName>
    <definedName name="afgasdfgasd" localSheetId="1" hidden="1">{#N/A,#N/A,FALSE,"CTC Summary - EOY";#N/A,#N/A,FALSE,"CTC Summary - Wtavg"}</definedName>
    <definedName name="afgasdfgasd" localSheetId="12" hidden="1">{#N/A,#N/A,FALSE,"CTC Summary - EOY";#N/A,#N/A,FALSE,"CTC Summary - Wtavg"}</definedName>
    <definedName name="afgasdfgasd" localSheetId="0" hidden="1">{#N/A,#N/A,FALSE,"CTC Summary - EOY";#N/A,#N/A,FALSE,"CTC Summary - Wtavg"}</definedName>
    <definedName name="afgasdfgasd" hidden="1">{#N/A,#N/A,FALSE,"CTC Summary - EOY";#N/A,#N/A,FALSE,"CTC Summary - Wtavg"}</definedName>
    <definedName name="afgva" localSheetId="11" hidden="1">{"PI_Data",#N/A,TRUE,"P&amp;I Data"}</definedName>
    <definedName name="afgva" localSheetId="10" hidden="1">{"PI_Data",#N/A,TRUE,"P&amp;I Data"}</definedName>
    <definedName name="afgva" localSheetId="9" hidden="1">{"PI_Data",#N/A,TRUE,"P&amp;I Data"}</definedName>
    <definedName name="afgva" localSheetId="8" hidden="1">{"PI_Data",#N/A,TRUE,"P&amp;I Data"}</definedName>
    <definedName name="afgva" localSheetId="7" hidden="1">{"PI_Data",#N/A,TRUE,"P&amp;I Data"}</definedName>
    <definedName name="afgva" localSheetId="6" hidden="1">{"PI_Data",#N/A,TRUE,"P&amp;I Data"}</definedName>
    <definedName name="afgva" localSheetId="5" hidden="1">{"PI_Data",#N/A,TRUE,"P&amp;I Data"}</definedName>
    <definedName name="afgva" localSheetId="4" hidden="1">{"PI_Data",#N/A,TRUE,"P&amp;I Data"}</definedName>
    <definedName name="afgva" localSheetId="3" hidden="1">{"PI_Data",#N/A,TRUE,"P&amp;I Data"}</definedName>
    <definedName name="afgva" localSheetId="2" hidden="1">{"PI_Data",#N/A,TRUE,"P&amp;I Data"}</definedName>
    <definedName name="afgva" localSheetId="1" hidden="1">{"PI_Data",#N/A,TRUE,"P&amp;I Data"}</definedName>
    <definedName name="afgva" localSheetId="12" hidden="1">{"PI_Data",#N/A,TRUE,"P&amp;I Data"}</definedName>
    <definedName name="afgva" localSheetId="0" hidden="1">{"PI_Data",#N/A,TRUE,"P&amp;I Data"}</definedName>
    <definedName name="afgva" hidden="1">{"PI_Data",#N/A,TRUE,"P&amp;I Data"}</definedName>
    <definedName name="ag" localSheetId="11" hidden="1">{"PI_Data",#N/A,TRUE,"P&amp;I Data"}</definedName>
    <definedName name="ag" localSheetId="10" hidden="1">{"PI_Data",#N/A,TRUE,"P&amp;I Data"}</definedName>
    <definedName name="ag" localSheetId="9" hidden="1">{"PI_Data",#N/A,TRUE,"P&amp;I Data"}</definedName>
    <definedName name="ag" localSheetId="8" hidden="1">{"PI_Data",#N/A,TRUE,"P&amp;I Data"}</definedName>
    <definedName name="ag" localSheetId="7" hidden="1">{"PI_Data",#N/A,TRUE,"P&amp;I Data"}</definedName>
    <definedName name="ag" localSheetId="6" hidden="1">{"PI_Data",#N/A,TRUE,"P&amp;I Data"}</definedName>
    <definedName name="ag" localSheetId="5" hidden="1">{"PI_Data",#N/A,TRUE,"P&amp;I Data"}</definedName>
    <definedName name="ag" localSheetId="4" hidden="1">{"PI_Data",#N/A,TRUE,"P&amp;I Data"}</definedName>
    <definedName name="ag" localSheetId="3" hidden="1">{"PI_Data",#N/A,TRUE,"P&amp;I Data"}</definedName>
    <definedName name="ag" localSheetId="2" hidden="1">{"PI_Data",#N/A,TRUE,"P&amp;I Data"}</definedName>
    <definedName name="ag" localSheetId="1" hidden="1">{"PI_Data",#N/A,TRUE,"P&amp;I Data"}</definedName>
    <definedName name="ag" localSheetId="12" hidden="1">{"PI_Data",#N/A,TRUE,"P&amp;I Data"}</definedName>
    <definedName name="ag" localSheetId="0" hidden="1">{"PI_Data",#N/A,TRUE,"P&amp;I Data"}</definedName>
    <definedName name="ag" hidden="1">{"PI_Data",#N/A,TRUE,"P&amp;I Data"}</definedName>
    <definedName name="again" localSheetId="1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again" localSheetId="10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again" localSheetId="9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again" localSheetId="8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again" localSheetId="7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again" localSheetId="6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again" localSheetId="5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again" localSheetId="4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again" localSheetId="3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again" localSheetId="2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again" localSheetId="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again" localSheetId="12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again" localSheetId="0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again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age" localSheetId="11" hidden="1">{"PI_Data",#N/A,TRUE,"P&amp;I Data"}</definedName>
    <definedName name="age" localSheetId="10" hidden="1">{"PI_Data",#N/A,TRUE,"P&amp;I Data"}</definedName>
    <definedName name="age" localSheetId="9" hidden="1">{"PI_Data",#N/A,TRUE,"P&amp;I Data"}</definedName>
    <definedName name="age" localSheetId="8" hidden="1">{"PI_Data",#N/A,TRUE,"P&amp;I Data"}</definedName>
    <definedName name="age" localSheetId="7" hidden="1">{"PI_Data",#N/A,TRUE,"P&amp;I Data"}</definedName>
    <definedName name="age" localSheetId="6" hidden="1">{"PI_Data",#N/A,TRUE,"P&amp;I Data"}</definedName>
    <definedName name="age" localSheetId="5" hidden="1">{"PI_Data",#N/A,TRUE,"P&amp;I Data"}</definedName>
    <definedName name="age" localSheetId="4" hidden="1">{"PI_Data",#N/A,TRUE,"P&amp;I Data"}</definedName>
    <definedName name="age" localSheetId="3" hidden="1">{"PI_Data",#N/A,TRUE,"P&amp;I Data"}</definedName>
    <definedName name="age" localSheetId="2" hidden="1">{"PI_Data",#N/A,TRUE,"P&amp;I Data"}</definedName>
    <definedName name="age" localSheetId="1" hidden="1">{"PI_Data",#N/A,TRUE,"P&amp;I Data"}</definedName>
    <definedName name="age" localSheetId="12" hidden="1">{"PI_Data",#N/A,TRUE,"P&amp;I Data"}</definedName>
    <definedName name="age" localSheetId="0" hidden="1">{"PI_Data",#N/A,TRUE,"P&amp;I Data"}</definedName>
    <definedName name="age" hidden="1">{"PI_Data",#N/A,TRUE,"P&amp;I Data"}</definedName>
    <definedName name="April" localSheetId="11" hidden="1">{#N/A,#N/A,FALSE,"CTC Summary - EOY";#N/A,#N/A,FALSE,"CTC Summary - Wtavg"}</definedName>
    <definedName name="April" localSheetId="10" hidden="1">{#N/A,#N/A,FALSE,"CTC Summary - EOY";#N/A,#N/A,FALSE,"CTC Summary - Wtavg"}</definedName>
    <definedName name="April" localSheetId="9" hidden="1">{#N/A,#N/A,FALSE,"CTC Summary - EOY";#N/A,#N/A,FALSE,"CTC Summary - Wtavg"}</definedName>
    <definedName name="April" localSheetId="8" hidden="1">{#N/A,#N/A,FALSE,"CTC Summary - EOY";#N/A,#N/A,FALSE,"CTC Summary - Wtavg"}</definedName>
    <definedName name="April" localSheetId="7" hidden="1">{#N/A,#N/A,FALSE,"CTC Summary - EOY";#N/A,#N/A,FALSE,"CTC Summary - Wtavg"}</definedName>
    <definedName name="April" localSheetId="6" hidden="1">{#N/A,#N/A,FALSE,"CTC Summary - EOY";#N/A,#N/A,FALSE,"CTC Summary - Wtavg"}</definedName>
    <definedName name="April" localSheetId="5" hidden="1">{#N/A,#N/A,FALSE,"CTC Summary - EOY";#N/A,#N/A,FALSE,"CTC Summary - Wtavg"}</definedName>
    <definedName name="April" localSheetId="4" hidden="1">{#N/A,#N/A,FALSE,"CTC Summary - EOY";#N/A,#N/A,FALSE,"CTC Summary - Wtavg"}</definedName>
    <definedName name="April" localSheetId="3" hidden="1">{#N/A,#N/A,FALSE,"CTC Summary - EOY";#N/A,#N/A,FALSE,"CTC Summary - Wtavg"}</definedName>
    <definedName name="April" localSheetId="2" hidden="1">{#N/A,#N/A,FALSE,"CTC Summary - EOY";#N/A,#N/A,FALSE,"CTC Summary - Wtavg"}</definedName>
    <definedName name="April" localSheetId="1" hidden="1">{#N/A,#N/A,FALSE,"CTC Summary - EOY";#N/A,#N/A,FALSE,"CTC Summary - Wtavg"}</definedName>
    <definedName name="April" localSheetId="12" hidden="1">{#N/A,#N/A,FALSE,"CTC Summary - EOY";#N/A,#N/A,FALSE,"CTC Summary - Wtavg"}</definedName>
    <definedName name="April" localSheetId="0" hidden="1">{#N/A,#N/A,FALSE,"CTC Summary - EOY";#N/A,#N/A,FALSE,"CTC Summary - Wtavg"}</definedName>
    <definedName name="April" hidden="1">{#N/A,#N/A,FALSE,"CTC Summary - EOY";#N/A,#N/A,FALSE,"CTC Summary - Wtavg"}</definedName>
    <definedName name="April1" localSheetId="11" hidden="1">{#N/A,#N/A,FALSE,"CTC Summary - EOY";#N/A,#N/A,FALSE,"CTC Summary - Wtavg"}</definedName>
    <definedName name="April1" localSheetId="10" hidden="1">{#N/A,#N/A,FALSE,"CTC Summary - EOY";#N/A,#N/A,FALSE,"CTC Summary - Wtavg"}</definedName>
    <definedName name="April1" localSheetId="9" hidden="1">{#N/A,#N/A,FALSE,"CTC Summary - EOY";#N/A,#N/A,FALSE,"CTC Summary - Wtavg"}</definedName>
    <definedName name="April1" localSheetId="8" hidden="1">{#N/A,#N/A,FALSE,"CTC Summary - EOY";#N/A,#N/A,FALSE,"CTC Summary - Wtavg"}</definedName>
    <definedName name="April1" localSheetId="7" hidden="1">{#N/A,#N/A,FALSE,"CTC Summary - EOY";#N/A,#N/A,FALSE,"CTC Summary - Wtavg"}</definedName>
    <definedName name="April1" localSheetId="6" hidden="1">{#N/A,#N/A,FALSE,"CTC Summary - EOY";#N/A,#N/A,FALSE,"CTC Summary - Wtavg"}</definedName>
    <definedName name="April1" localSheetId="5" hidden="1">{#N/A,#N/A,FALSE,"CTC Summary - EOY";#N/A,#N/A,FALSE,"CTC Summary - Wtavg"}</definedName>
    <definedName name="April1" localSheetId="4" hidden="1">{#N/A,#N/A,FALSE,"CTC Summary - EOY";#N/A,#N/A,FALSE,"CTC Summary - Wtavg"}</definedName>
    <definedName name="April1" localSheetId="3" hidden="1">{#N/A,#N/A,FALSE,"CTC Summary - EOY";#N/A,#N/A,FALSE,"CTC Summary - Wtavg"}</definedName>
    <definedName name="April1" localSheetId="2" hidden="1">{#N/A,#N/A,FALSE,"CTC Summary - EOY";#N/A,#N/A,FALSE,"CTC Summary - Wtavg"}</definedName>
    <definedName name="April1" localSheetId="1" hidden="1">{#N/A,#N/A,FALSE,"CTC Summary - EOY";#N/A,#N/A,FALSE,"CTC Summary - Wtavg"}</definedName>
    <definedName name="April1" localSheetId="12" hidden="1">{#N/A,#N/A,FALSE,"CTC Summary - EOY";#N/A,#N/A,FALSE,"CTC Summary - Wtavg"}</definedName>
    <definedName name="April1" localSheetId="0" hidden="1">{#N/A,#N/A,FALSE,"CTC Summary - EOY";#N/A,#N/A,FALSE,"CTC Summary - Wtavg"}</definedName>
    <definedName name="April1" hidden="1">{#N/A,#N/A,FALSE,"CTC Summary - EOY";#N/A,#N/A,FALSE,"CTC Summary - Wtavg"}</definedName>
    <definedName name="ART" localSheetId="11" hidden="1">{#N/A,#N/A,FALSE,"CTC Summary - EOY";#N/A,#N/A,FALSE,"CTC Summary - Wtavg"}</definedName>
    <definedName name="ART" localSheetId="10" hidden="1">{#N/A,#N/A,FALSE,"CTC Summary - EOY";#N/A,#N/A,FALSE,"CTC Summary - Wtavg"}</definedName>
    <definedName name="ART" localSheetId="9" hidden="1">{#N/A,#N/A,FALSE,"CTC Summary - EOY";#N/A,#N/A,FALSE,"CTC Summary - Wtavg"}</definedName>
    <definedName name="ART" localSheetId="8" hidden="1">{#N/A,#N/A,FALSE,"CTC Summary - EOY";#N/A,#N/A,FALSE,"CTC Summary - Wtavg"}</definedName>
    <definedName name="ART" localSheetId="7" hidden="1">{#N/A,#N/A,FALSE,"CTC Summary - EOY";#N/A,#N/A,FALSE,"CTC Summary - Wtavg"}</definedName>
    <definedName name="ART" localSheetId="6" hidden="1">{#N/A,#N/A,FALSE,"CTC Summary - EOY";#N/A,#N/A,FALSE,"CTC Summary - Wtavg"}</definedName>
    <definedName name="ART" localSheetId="5" hidden="1">{#N/A,#N/A,FALSE,"CTC Summary - EOY";#N/A,#N/A,FALSE,"CTC Summary - Wtavg"}</definedName>
    <definedName name="ART" localSheetId="4" hidden="1">{#N/A,#N/A,FALSE,"CTC Summary - EOY";#N/A,#N/A,FALSE,"CTC Summary - Wtavg"}</definedName>
    <definedName name="ART" localSheetId="3" hidden="1">{#N/A,#N/A,FALSE,"CTC Summary - EOY";#N/A,#N/A,FALSE,"CTC Summary - Wtavg"}</definedName>
    <definedName name="ART" localSheetId="2" hidden="1">{#N/A,#N/A,FALSE,"CTC Summary - EOY";#N/A,#N/A,FALSE,"CTC Summary - Wtavg"}</definedName>
    <definedName name="ART" localSheetId="1" hidden="1">{#N/A,#N/A,FALSE,"CTC Summary - EOY";#N/A,#N/A,FALSE,"CTC Summary - Wtavg"}</definedName>
    <definedName name="ART" localSheetId="12" hidden="1">{#N/A,#N/A,FALSE,"CTC Summary - EOY";#N/A,#N/A,FALSE,"CTC Summary - Wtavg"}</definedName>
    <definedName name="ART" localSheetId="0" hidden="1">{#N/A,#N/A,FALSE,"CTC Summary - EOY";#N/A,#N/A,FALSE,"CTC Summary - Wtavg"}</definedName>
    <definedName name="ART" hidden="1">{#N/A,#N/A,FALSE,"CTC Summary - EOY";#N/A,#N/A,FALSE,"CTC Summary - Wtavg"}</definedName>
    <definedName name="AS2DocOpenMode" hidden="1">"AS2DocumentEdit"</definedName>
    <definedName name="August" localSheetId="11" hidden="1">{#N/A,#N/A,FALSE,"CTC Summary - EOY";#N/A,#N/A,FALSE,"CTC Summary - Wtavg"}</definedName>
    <definedName name="August" localSheetId="10" hidden="1">{#N/A,#N/A,FALSE,"CTC Summary - EOY";#N/A,#N/A,FALSE,"CTC Summary - Wtavg"}</definedName>
    <definedName name="August" localSheetId="9" hidden="1">{#N/A,#N/A,FALSE,"CTC Summary - EOY";#N/A,#N/A,FALSE,"CTC Summary - Wtavg"}</definedName>
    <definedName name="August" localSheetId="8" hidden="1">{#N/A,#N/A,FALSE,"CTC Summary - EOY";#N/A,#N/A,FALSE,"CTC Summary - Wtavg"}</definedName>
    <definedName name="August" localSheetId="7" hidden="1">{#N/A,#N/A,FALSE,"CTC Summary - EOY";#N/A,#N/A,FALSE,"CTC Summary - Wtavg"}</definedName>
    <definedName name="August" localSheetId="6" hidden="1">{#N/A,#N/A,FALSE,"CTC Summary - EOY";#N/A,#N/A,FALSE,"CTC Summary - Wtavg"}</definedName>
    <definedName name="August" localSheetId="5" hidden="1">{#N/A,#N/A,FALSE,"CTC Summary - EOY";#N/A,#N/A,FALSE,"CTC Summary - Wtavg"}</definedName>
    <definedName name="August" localSheetId="4" hidden="1">{#N/A,#N/A,FALSE,"CTC Summary - EOY";#N/A,#N/A,FALSE,"CTC Summary - Wtavg"}</definedName>
    <definedName name="August" localSheetId="3" hidden="1">{#N/A,#N/A,FALSE,"CTC Summary - EOY";#N/A,#N/A,FALSE,"CTC Summary - Wtavg"}</definedName>
    <definedName name="August" localSheetId="2" hidden="1">{#N/A,#N/A,FALSE,"CTC Summary - EOY";#N/A,#N/A,FALSE,"CTC Summary - Wtavg"}</definedName>
    <definedName name="August" localSheetId="1" hidden="1">{#N/A,#N/A,FALSE,"CTC Summary - EOY";#N/A,#N/A,FALSE,"CTC Summary - Wtavg"}</definedName>
    <definedName name="August" localSheetId="12" hidden="1">{#N/A,#N/A,FALSE,"CTC Summary - EOY";#N/A,#N/A,FALSE,"CTC Summary - Wtavg"}</definedName>
    <definedName name="August" localSheetId="0" hidden="1">{#N/A,#N/A,FALSE,"CTC Summary - EOY";#N/A,#N/A,FALSE,"CTC Summary - Wtavg"}</definedName>
    <definedName name="August" hidden="1">{#N/A,#N/A,FALSE,"CTC Summary - EOY";#N/A,#N/A,FALSE,"CTC Summary - Wtavg"}</definedName>
    <definedName name="b" localSheetId="11" hidden="1">{"PI_Data",#N/A,TRUE,"P&amp;I Data"}</definedName>
    <definedName name="b" localSheetId="10" hidden="1">{"PI_Data",#N/A,TRUE,"P&amp;I Data"}</definedName>
    <definedName name="b" localSheetId="9" hidden="1">{"PI_Data",#N/A,TRUE,"P&amp;I Data"}</definedName>
    <definedName name="b" localSheetId="8" hidden="1">{"PI_Data",#N/A,TRUE,"P&amp;I Data"}</definedName>
    <definedName name="b" localSheetId="7" hidden="1">{"PI_Data",#N/A,TRUE,"P&amp;I Data"}</definedName>
    <definedName name="b" localSheetId="6" hidden="1">{"PI_Data",#N/A,TRUE,"P&amp;I Data"}</definedName>
    <definedName name="b" localSheetId="5" hidden="1">{"PI_Data",#N/A,TRUE,"P&amp;I Data"}</definedName>
    <definedName name="b" localSheetId="4" hidden="1">{"PI_Data",#N/A,TRUE,"P&amp;I Data"}</definedName>
    <definedName name="b" localSheetId="3" hidden="1">{"PI_Data",#N/A,TRUE,"P&amp;I Data"}</definedName>
    <definedName name="b" localSheetId="2" hidden="1">{"PI_Data",#N/A,TRUE,"P&amp;I Data"}</definedName>
    <definedName name="b" localSheetId="1" hidden="1">{"PI_Data",#N/A,TRUE,"P&amp;I Data"}</definedName>
    <definedName name="b" localSheetId="12" hidden="1">{"PI_Data",#N/A,TRUE,"P&amp;I Data"}</definedName>
    <definedName name="b" localSheetId="0" hidden="1">{"PI_Data",#N/A,TRUE,"P&amp;I Data"}</definedName>
    <definedName name="b" hidden="1">{"PI_Data",#N/A,TRUE,"P&amp;I Data"}</definedName>
    <definedName name="bbbbbbbbbbbbbbbbbbbbbbbbbbbbbbbb" hidden="1">#REF!</definedName>
    <definedName name="bncv" localSheetId="11" hidden="1">{"PI_Data",#N/A,TRUE,"P&amp;I Data"}</definedName>
    <definedName name="bncv" localSheetId="10" hidden="1">{"PI_Data",#N/A,TRUE,"P&amp;I Data"}</definedName>
    <definedName name="bncv" localSheetId="9" hidden="1">{"PI_Data",#N/A,TRUE,"P&amp;I Data"}</definedName>
    <definedName name="bncv" localSheetId="8" hidden="1">{"PI_Data",#N/A,TRUE,"P&amp;I Data"}</definedName>
    <definedName name="bncv" localSheetId="7" hidden="1">{"PI_Data",#N/A,TRUE,"P&amp;I Data"}</definedName>
    <definedName name="bncv" localSheetId="6" hidden="1">{"PI_Data",#N/A,TRUE,"P&amp;I Data"}</definedName>
    <definedName name="bncv" localSheetId="5" hidden="1">{"PI_Data",#N/A,TRUE,"P&amp;I Data"}</definedName>
    <definedName name="bncv" localSheetId="4" hidden="1">{"PI_Data",#N/A,TRUE,"P&amp;I Data"}</definedName>
    <definedName name="bncv" localSheetId="3" hidden="1">{"PI_Data",#N/A,TRUE,"P&amp;I Data"}</definedName>
    <definedName name="bncv" localSheetId="2" hidden="1">{"PI_Data",#N/A,TRUE,"P&amp;I Data"}</definedName>
    <definedName name="bncv" localSheetId="1" hidden="1">{"PI_Data",#N/A,TRUE,"P&amp;I Data"}</definedName>
    <definedName name="bncv" localSheetId="12" hidden="1">{"PI_Data",#N/A,TRUE,"P&amp;I Data"}</definedName>
    <definedName name="bncv" localSheetId="0" hidden="1">{"PI_Data",#N/A,TRUE,"P&amp;I Data"}</definedName>
    <definedName name="bncv" hidden="1">{"PI_Data",#N/A,TRUE,"P&amp;I Data"}</definedName>
    <definedName name="CBWorkbookPriority" hidden="1">-652672306</definedName>
    <definedName name="cccccccccccccccccccccccccccc" localSheetId="11" hidden="1">{"PI_Data",#N/A,TRUE,"P&amp;I Data"}</definedName>
    <definedName name="cccccccccccccccccccccccccccc" localSheetId="10" hidden="1">{"PI_Data",#N/A,TRUE,"P&amp;I Data"}</definedName>
    <definedName name="cccccccccccccccccccccccccccc" localSheetId="9" hidden="1">{"PI_Data",#N/A,TRUE,"P&amp;I Data"}</definedName>
    <definedName name="cccccccccccccccccccccccccccc" localSheetId="8" hidden="1">{"PI_Data",#N/A,TRUE,"P&amp;I Data"}</definedName>
    <definedName name="cccccccccccccccccccccccccccc" localSheetId="7" hidden="1">{"PI_Data",#N/A,TRUE,"P&amp;I Data"}</definedName>
    <definedName name="cccccccccccccccccccccccccccc" localSheetId="6" hidden="1">{"PI_Data",#N/A,TRUE,"P&amp;I Data"}</definedName>
    <definedName name="cccccccccccccccccccccccccccc" localSheetId="5" hidden="1">{"PI_Data",#N/A,TRUE,"P&amp;I Data"}</definedName>
    <definedName name="cccccccccccccccccccccccccccc" localSheetId="4" hidden="1">{"PI_Data",#N/A,TRUE,"P&amp;I Data"}</definedName>
    <definedName name="cccccccccccccccccccccccccccc" localSheetId="3" hidden="1">{"PI_Data",#N/A,TRUE,"P&amp;I Data"}</definedName>
    <definedName name="cccccccccccccccccccccccccccc" localSheetId="2" hidden="1">{"PI_Data",#N/A,TRUE,"P&amp;I Data"}</definedName>
    <definedName name="cccccccccccccccccccccccccccc" localSheetId="1" hidden="1">{"PI_Data",#N/A,TRUE,"P&amp;I Data"}</definedName>
    <definedName name="cccccccccccccccccccccccccccc" localSheetId="12" hidden="1">{"PI_Data",#N/A,TRUE,"P&amp;I Data"}</definedName>
    <definedName name="cccccccccccccccccccccccccccc" localSheetId="0" hidden="1">{"PI_Data",#N/A,TRUE,"P&amp;I Data"}</definedName>
    <definedName name="cccccccccccccccccccccccccccc" hidden="1">{"PI_Data",#N/A,TRUE,"P&amp;I Data"}</definedName>
    <definedName name="copy" localSheetId="1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copy" localSheetId="10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copy" localSheetId="9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copy" localSheetId="8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copy" localSheetId="7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copy" localSheetId="6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copy" localSheetId="5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copy" localSheetId="4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copy" localSheetId="3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copy" localSheetId="2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copy" localSheetId="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copy" localSheetId="12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copy" localSheetId="0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copy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copyprint" localSheetId="1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copyprint" localSheetId="10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copyprint" localSheetId="9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copyprint" localSheetId="8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copyprint" localSheetId="7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copyprint" localSheetId="6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copyprint" localSheetId="5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copyprint" localSheetId="4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copyprint" localSheetId="3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copyprint" localSheetId="2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copyprint" localSheetId="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copyprint" localSheetId="12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copyprint" localSheetId="0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copyprint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copyrap" localSheetId="1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copyrap" localSheetId="10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copyrap" localSheetId="9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copyrap" localSheetId="8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copyrap" localSheetId="7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copyrap" localSheetId="6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copyrap" localSheetId="5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copyrap" localSheetId="4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copyrap" localSheetId="3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copyrap" localSheetId="2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copyrap" localSheetId="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copyrap" localSheetId="12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copyrap" localSheetId="0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copyrap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copyrevalloc" localSheetId="11" hidden="1">{#N/A,#N/A,FALSE,"RRQ inputs ";#N/A,#N/A,FALSE,"FERC Rev @ PR";#N/A,#N/A,FALSE,"Distribution Revenue Allocation";#N/A,#N/A,FALSE,"Nonallocated Revenues";#N/A,#N/A,FALSE,"MC Revenues-03 sales, 96 MC's";#N/A,#N/A,FALSE,"FTA"}</definedName>
    <definedName name="copyrevalloc" localSheetId="10" hidden="1">{#N/A,#N/A,FALSE,"RRQ inputs ";#N/A,#N/A,FALSE,"FERC Rev @ PR";#N/A,#N/A,FALSE,"Distribution Revenue Allocation";#N/A,#N/A,FALSE,"Nonallocated Revenues";#N/A,#N/A,FALSE,"MC Revenues-03 sales, 96 MC's";#N/A,#N/A,FALSE,"FTA"}</definedName>
    <definedName name="copyrevalloc" localSheetId="9" hidden="1">{#N/A,#N/A,FALSE,"RRQ inputs ";#N/A,#N/A,FALSE,"FERC Rev @ PR";#N/A,#N/A,FALSE,"Distribution Revenue Allocation";#N/A,#N/A,FALSE,"Nonallocated Revenues";#N/A,#N/A,FALSE,"MC Revenues-03 sales, 96 MC's";#N/A,#N/A,FALSE,"FTA"}</definedName>
    <definedName name="copyrevalloc" localSheetId="8" hidden="1">{#N/A,#N/A,FALSE,"RRQ inputs ";#N/A,#N/A,FALSE,"FERC Rev @ PR";#N/A,#N/A,FALSE,"Distribution Revenue Allocation";#N/A,#N/A,FALSE,"Nonallocated Revenues";#N/A,#N/A,FALSE,"MC Revenues-03 sales, 96 MC's";#N/A,#N/A,FALSE,"FTA"}</definedName>
    <definedName name="copyrevalloc" localSheetId="7" hidden="1">{#N/A,#N/A,FALSE,"RRQ inputs ";#N/A,#N/A,FALSE,"FERC Rev @ PR";#N/A,#N/A,FALSE,"Distribution Revenue Allocation";#N/A,#N/A,FALSE,"Nonallocated Revenues";#N/A,#N/A,FALSE,"MC Revenues-03 sales, 96 MC's";#N/A,#N/A,FALSE,"FTA"}</definedName>
    <definedName name="copyrevalloc" localSheetId="6" hidden="1">{#N/A,#N/A,FALSE,"RRQ inputs ";#N/A,#N/A,FALSE,"FERC Rev @ PR";#N/A,#N/A,FALSE,"Distribution Revenue Allocation";#N/A,#N/A,FALSE,"Nonallocated Revenues";#N/A,#N/A,FALSE,"MC Revenues-03 sales, 96 MC's";#N/A,#N/A,FALSE,"FTA"}</definedName>
    <definedName name="copyrevalloc" localSheetId="5" hidden="1">{#N/A,#N/A,FALSE,"RRQ inputs ";#N/A,#N/A,FALSE,"FERC Rev @ PR";#N/A,#N/A,FALSE,"Distribution Revenue Allocation";#N/A,#N/A,FALSE,"Nonallocated Revenues";#N/A,#N/A,FALSE,"MC Revenues-03 sales, 96 MC's";#N/A,#N/A,FALSE,"FTA"}</definedName>
    <definedName name="copyrevalloc" localSheetId="4" hidden="1">{#N/A,#N/A,FALSE,"RRQ inputs ";#N/A,#N/A,FALSE,"FERC Rev @ PR";#N/A,#N/A,FALSE,"Distribution Revenue Allocation";#N/A,#N/A,FALSE,"Nonallocated Revenues";#N/A,#N/A,FALSE,"MC Revenues-03 sales, 96 MC's";#N/A,#N/A,FALSE,"FTA"}</definedName>
    <definedName name="copyrevalloc" localSheetId="3" hidden="1">{#N/A,#N/A,FALSE,"RRQ inputs ";#N/A,#N/A,FALSE,"FERC Rev @ PR";#N/A,#N/A,FALSE,"Distribution Revenue Allocation";#N/A,#N/A,FALSE,"Nonallocated Revenues";#N/A,#N/A,FALSE,"MC Revenues-03 sales, 96 MC's";#N/A,#N/A,FALSE,"FTA"}</definedName>
    <definedName name="copyrevalloc" localSheetId="2" hidden="1">{#N/A,#N/A,FALSE,"RRQ inputs ";#N/A,#N/A,FALSE,"FERC Rev @ PR";#N/A,#N/A,FALSE,"Distribution Revenue Allocation";#N/A,#N/A,FALSE,"Nonallocated Revenues";#N/A,#N/A,FALSE,"MC Revenues-03 sales, 96 MC's";#N/A,#N/A,FALSE,"FTA"}</definedName>
    <definedName name="copyrevalloc" localSheetId="1" hidden="1">{#N/A,#N/A,FALSE,"RRQ inputs ";#N/A,#N/A,FALSE,"FERC Rev @ PR";#N/A,#N/A,FALSE,"Distribution Revenue Allocation";#N/A,#N/A,FALSE,"Nonallocated Revenues";#N/A,#N/A,FALSE,"MC Revenues-03 sales, 96 MC's";#N/A,#N/A,FALSE,"FTA"}</definedName>
    <definedName name="copyrevalloc" localSheetId="12" hidden="1">{#N/A,#N/A,FALSE,"RRQ inputs ";#N/A,#N/A,FALSE,"FERC Rev @ PR";#N/A,#N/A,FALSE,"Distribution Revenue Allocation";#N/A,#N/A,FALSE,"Nonallocated Revenues";#N/A,#N/A,FALSE,"MC Revenues-03 sales, 96 MC's";#N/A,#N/A,FALSE,"FTA"}</definedName>
    <definedName name="copyrevalloc" localSheetId="0" hidden="1">{#N/A,#N/A,FALSE,"RRQ inputs ";#N/A,#N/A,FALSE,"FERC Rev @ PR";#N/A,#N/A,FALSE,"Distribution Revenue Allocation";#N/A,#N/A,FALSE,"Nonallocated Revenues";#N/A,#N/A,FALSE,"MC Revenues-03 sales, 96 MC's";#N/A,#N/A,FALSE,"FTA"}</definedName>
    <definedName name="copyrevalloc" hidden="1">{#N/A,#N/A,FALSE,"RRQ inputs ";#N/A,#N/A,FALSE,"FERC Rev @ PR";#N/A,#N/A,FALSE,"Distribution Revenue Allocation";#N/A,#N/A,FALSE,"Nonallocated Revenues";#N/A,#N/A,FALSE,"MC Revenues-03 sales, 96 MC's";#N/A,#N/A,FALSE,"FTA"}</definedName>
    <definedName name="copyschudel" localSheetId="1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copyschudel" localSheetId="10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copyschudel" localSheetId="9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copyschudel" localSheetId="8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copyschudel" localSheetId="7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copyschudel" localSheetId="6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copyschudel" localSheetId="5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copyschudel" localSheetId="4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copyschudel" localSheetId="3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copyschudel" localSheetId="2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copyschudel" localSheetId="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copyschudel" localSheetId="12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copyschudel" localSheetId="0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copyschudel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CTIT" localSheetId="11" hidden="1">{"PI_Data",#N/A,TRUE,"P&amp;I Data"}</definedName>
    <definedName name="CTIT" localSheetId="10" hidden="1">{"PI_Data",#N/A,TRUE,"P&amp;I Data"}</definedName>
    <definedName name="CTIT" localSheetId="9" hidden="1">{"PI_Data",#N/A,TRUE,"P&amp;I Data"}</definedName>
    <definedName name="CTIT" localSheetId="8" hidden="1">{"PI_Data",#N/A,TRUE,"P&amp;I Data"}</definedName>
    <definedName name="CTIT" localSheetId="7" hidden="1">{"PI_Data",#N/A,TRUE,"P&amp;I Data"}</definedName>
    <definedName name="CTIT" localSheetId="6" hidden="1">{"PI_Data",#N/A,TRUE,"P&amp;I Data"}</definedName>
    <definedName name="CTIT" localSheetId="5" hidden="1">{"PI_Data",#N/A,TRUE,"P&amp;I Data"}</definedName>
    <definedName name="CTIT" localSheetId="4" hidden="1">{"PI_Data",#N/A,TRUE,"P&amp;I Data"}</definedName>
    <definedName name="CTIT" localSheetId="3" hidden="1">{"PI_Data",#N/A,TRUE,"P&amp;I Data"}</definedName>
    <definedName name="CTIT" localSheetId="2" hidden="1">{"PI_Data",#N/A,TRUE,"P&amp;I Data"}</definedName>
    <definedName name="CTIT" localSheetId="1" hidden="1">{"PI_Data",#N/A,TRUE,"P&amp;I Data"}</definedName>
    <definedName name="CTIT" localSheetId="12" hidden="1">{"PI_Data",#N/A,TRUE,"P&amp;I Data"}</definedName>
    <definedName name="CTIT" localSheetId="0" hidden="1">{"PI_Data",#N/A,TRUE,"P&amp;I Data"}</definedName>
    <definedName name="CTIT" hidden="1">{"PI_Data",#N/A,TRUE,"P&amp;I Data"}</definedName>
    <definedName name="ee" localSheetId="11" hidden="1">{"PI_Data",#N/A,TRUE,"P&amp;I Data"}</definedName>
    <definedName name="ee" localSheetId="10" hidden="1">{"PI_Data",#N/A,TRUE,"P&amp;I Data"}</definedName>
    <definedName name="ee" localSheetId="9" hidden="1">{"PI_Data",#N/A,TRUE,"P&amp;I Data"}</definedName>
    <definedName name="ee" localSheetId="8" hidden="1">{"PI_Data",#N/A,TRUE,"P&amp;I Data"}</definedName>
    <definedName name="ee" localSheetId="7" hidden="1">{"PI_Data",#N/A,TRUE,"P&amp;I Data"}</definedName>
    <definedName name="ee" localSheetId="6" hidden="1">{"PI_Data",#N/A,TRUE,"P&amp;I Data"}</definedName>
    <definedName name="ee" localSheetId="5" hidden="1">{"PI_Data",#N/A,TRUE,"P&amp;I Data"}</definedName>
    <definedName name="ee" localSheetId="4" hidden="1">{"PI_Data",#N/A,TRUE,"P&amp;I Data"}</definedName>
    <definedName name="ee" localSheetId="3" hidden="1">{"PI_Data",#N/A,TRUE,"P&amp;I Data"}</definedName>
    <definedName name="ee" localSheetId="2" hidden="1">{"PI_Data",#N/A,TRUE,"P&amp;I Data"}</definedName>
    <definedName name="ee" localSheetId="1" hidden="1">{"PI_Data",#N/A,TRUE,"P&amp;I Data"}</definedName>
    <definedName name="ee" localSheetId="12" hidden="1">{"PI_Data",#N/A,TRUE,"P&amp;I Data"}</definedName>
    <definedName name="ee" localSheetId="0" hidden="1">{"PI_Data",#N/A,TRUE,"P&amp;I Data"}</definedName>
    <definedName name="ee" hidden="1">{"PI_Data",#N/A,TRUE,"P&amp;I Data"}</definedName>
    <definedName name="ef" localSheetId="11" hidden="1">{"PI_Data",#N/A,TRUE,"P&amp;I Data"}</definedName>
    <definedName name="ef" localSheetId="10" hidden="1">{"PI_Data",#N/A,TRUE,"P&amp;I Data"}</definedName>
    <definedName name="ef" localSheetId="9" hidden="1">{"PI_Data",#N/A,TRUE,"P&amp;I Data"}</definedName>
    <definedName name="ef" localSheetId="8" hidden="1">{"PI_Data",#N/A,TRUE,"P&amp;I Data"}</definedName>
    <definedName name="ef" localSheetId="7" hidden="1">{"PI_Data",#N/A,TRUE,"P&amp;I Data"}</definedName>
    <definedName name="ef" localSheetId="6" hidden="1">{"PI_Data",#N/A,TRUE,"P&amp;I Data"}</definedName>
    <definedName name="ef" localSheetId="5" hidden="1">{"PI_Data",#N/A,TRUE,"P&amp;I Data"}</definedName>
    <definedName name="ef" localSheetId="4" hidden="1">{"PI_Data",#N/A,TRUE,"P&amp;I Data"}</definedName>
    <definedName name="ef" localSheetId="3" hidden="1">{"PI_Data",#N/A,TRUE,"P&amp;I Data"}</definedName>
    <definedName name="ef" localSheetId="2" hidden="1">{"PI_Data",#N/A,TRUE,"P&amp;I Data"}</definedName>
    <definedName name="ef" localSheetId="1" hidden="1">{"PI_Data",#N/A,TRUE,"P&amp;I Data"}</definedName>
    <definedName name="ef" localSheetId="12" hidden="1">{"PI_Data",#N/A,TRUE,"P&amp;I Data"}</definedName>
    <definedName name="ef" localSheetId="0" hidden="1">{"PI_Data",#N/A,TRUE,"P&amp;I Data"}</definedName>
    <definedName name="ef" hidden="1">{"PI_Data",#N/A,TRUE,"P&amp;I Data"}</definedName>
    <definedName name="EV__EVCOM_OPTIONS__" hidden="1">8</definedName>
    <definedName name="EV__EXPOPTIONS__" hidden="1">1</definedName>
    <definedName name="EV__LASTREFTIME__" hidden="1">"(GMT-08:00)10/23/2012 4:00:58 PM"</definedName>
    <definedName name="EV__MAXEXPCOLS__" hidden="1">100</definedName>
    <definedName name="EV__MAXEXPROWS__" hidden="1">1000</definedName>
    <definedName name="EV__MEMORYCVW__" hidden="1">0</definedName>
    <definedName name="EV__WBEVMODE__" hidden="1">0</definedName>
    <definedName name="EV__WBREFOPTIONS__" hidden="1">134217735</definedName>
    <definedName name="EV__WBVERSION__" hidden="1">0</definedName>
    <definedName name="F" localSheetId="11" hidden="1">{#N/A,#N/A,FALSE,"CTC Summary - EOY";#N/A,#N/A,FALSE,"CTC Summary - Wtavg"}</definedName>
    <definedName name="F" localSheetId="10" hidden="1">{#N/A,#N/A,FALSE,"CTC Summary - EOY";#N/A,#N/A,FALSE,"CTC Summary - Wtavg"}</definedName>
    <definedName name="F" localSheetId="9" hidden="1">{#N/A,#N/A,FALSE,"CTC Summary - EOY";#N/A,#N/A,FALSE,"CTC Summary - Wtavg"}</definedName>
    <definedName name="F" localSheetId="8" hidden="1">{#N/A,#N/A,FALSE,"CTC Summary - EOY";#N/A,#N/A,FALSE,"CTC Summary - Wtavg"}</definedName>
    <definedName name="F" localSheetId="7" hidden="1">{#N/A,#N/A,FALSE,"CTC Summary - EOY";#N/A,#N/A,FALSE,"CTC Summary - Wtavg"}</definedName>
    <definedName name="F" localSheetId="6" hidden="1">{#N/A,#N/A,FALSE,"CTC Summary - EOY";#N/A,#N/A,FALSE,"CTC Summary - Wtavg"}</definedName>
    <definedName name="F" localSheetId="5" hidden="1">{#N/A,#N/A,FALSE,"CTC Summary - EOY";#N/A,#N/A,FALSE,"CTC Summary - Wtavg"}</definedName>
    <definedName name="F" localSheetId="4" hidden="1">{#N/A,#N/A,FALSE,"CTC Summary - EOY";#N/A,#N/A,FALSE,"CTC Summary - Wtavg"}</definedName>
    <definedName name="F" localSheetId="3" hidden="1">{#N/A,#N/A,FALSE,"CTC Summary - EOY";#N/A,#N/A,FALSE,"CTC Summary - Wtavg"}</definedName>
    <definedName name="F" localSheetId="2" hidden="1">{#N/A,#N/A,FALSE,"CTC Summary - EOY";#N/A,#N/A,FALSE,"CTC Summary - Wtavg"}</definedName>
    <definedName name="F" localSheetId="1" hidden="1">{#N/A,#N/A,FALSE,"CTC Summary - EOY";#N/A,#N/A,FALSE,"CTC Summary - Wtavg"}</definedName>
    <definedName name="F" localSheetId="12" hidden="1">{#N/A,#N/A,FALSE,"CTC Summary - EOY";#N/A,#N/A,FALSE,"CTC Summary - Wtavg"}</definedName>
    <definedName name="F" localSheetId="0" hidden="1">{#N/A,#N/A,FALSE,"CTC Summary - EOY";#N/A,#N/A,FALSE,"CTC Summary - Wtavg"}</definedName>
    <definedName name="F" hidden="1">{#N/A,#N/A,FALSE,"CTC Summary - EOY";#N/A,#N/A,FALSE,"CTC Summary - Wtavg"}</definedName>
    <definedName name="gggg" localSheetId="11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gggg" localSheetId="10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gggg" localSheetId="9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gggg" localSheetId="8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gggg" localSheetId="7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gggg" localSheetId="6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gggg" localSheetId="5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gggg" localSheetId="4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gggg" localSheetId="3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gggg" localSheetId="2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gggg" localSheetId="1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gggg" localSheetId="12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gggg" localSheetId="0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gggg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ggggb" localSheetId="11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ggggb" localSheetId="10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ggggb" localSheetId="9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ggggb" localSheetId="8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ggggb" localSheetId="7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ggggb" localSheetId="6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ggggb" localSheetId="5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ggggb" localSheetId="4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ggggb" localSheetId="3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ggggb" localSheetId="2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ggggb" localSheetId="1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ggggb" localSheetId="12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ggggb" localSheetId="0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ggggb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gggggggggggggggggggggggggggggg" localSheetId="11" hidden="1">{#N/A,#N/A,FALSE,"CTC Summary - EOY";#N/A,#N/A,FALSE,"CTC Summary - Wtavg"}</definedName>
    <definedName name="gggggggggggggggggggggggggggggg" localSheetId="10" hidden="1">{#N/A,#N/A,FALSE,"CTC Summary - EOY";#N/A,#N/A,FALSE,"CTC Summary - Wtavg"}</definedName>
    <definedName name="gggggggggggggggggggggggggggggg" localSheetId="9" hidden="1">{#N/A,#N/A,FALSE,"CTC Summary - EOY";#N/A,#N/A,FALSE,"CTC Summary - Wtavg"}</definedName>
    <definedName name="gggggggggggggggggggggggggggggg" localSheetId="8" hidden="1">{#N/A,#N/A,FALSE,"CTC Summary - EOY";#N/A,#N/A,FALSE,"CTC Summary - Wtavg"}</definedName>
    <definedName name="gggggggggggggggggggggggggggggg" localSheetId="7" hidden="1">{#N/A,#N/A,FALSE,"CTC Summary - EOY";#N/A,#N/A,FALSE,"CTC Summary - Wtavg"}</definedName>
    <definedName name="gggggggggggggggggggggggggggggg" localSheetId="6" hidden="1">{#N/A,#N/A,FALSE,"CTC Summary - EOY";#N/A,#N/A,FALSE,"CTC Summary - Wtavg"}</definedName>
    <definedName name="gggggggggggggggggggggggggggggg" localSheetId="5" hidden="1">{#N/A,#N/A,FALSE,"CTC Summary - EOY";#N/A,#N/A,FALSE,"CTC Summary - Wtavg"}</definedName>
    <definedName name="gggggggggggggggggggggggggggggg" localSheetId="4" hidden="1">{#N/A,#N/A,FALSE,"CTC Summary - EOY";#N/A,#N/A,FALSE,"CTC Summary - Wtavg"}</definedName>
    <definedName name="gggggggggggggggggggggggggggggg" localSheetId="3" hidden="1">{#N/A,#N/A,FALSE,"CTC Summary - EOY";#N/A,#N/A,FALSE,"CTC Summary - Wtavg"}</definedName>
    <definedName name="gggggggggggggggggggggggggggggg" localSheetId="2" hidden="1">{#N/A,#N/A,FALSE,"CTC Summary - EOY";#N/A,#N/A,FALSE,"CTC Summary - Wtavg"}</definedName>
    <definedName name="gggggggggggggggggggggggggggggg" localSheetId="1" hidden="1">{#N/A,#N/A,FALSE,"CTC Summary - EOY";#N/A,#N/A,FALSE,"CTC Summary - Wtavg"}</definedName>
    <definedName name="gggggggggggggggggggggggggggggg" localSheetId="12" hidden="1">{#N/A,#N/A,FALSE,"CTC Summary - EOY";#N/A,#N/A,FALSE,"CTC Summary - Wtavg"}</definedName>
    <definedName name="gggggggggggggggggggggggggggggg" localSheetId="0" hidden="1">{#N/A,#N/A,FALSE,"CTC Summary - EOY";#N/A,#N/A,FALSE,"CTC Summary - Wtavg"}</definedName>
    <definedName name="gggggggggggggggggggggggggggggg" hidden="1">{#N/A,#N/A,FALSE,"CTC Summary - EOY";#N/A,#N/A,FALSE,"CTC Summary - Wtavg"}</definedName>
    <definedName name="huh" localSheetId="1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huh" localSheetId="10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huh" localSheetId="9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huh" localSheetId="8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huh" localSheetId="7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huh" localSheetId="6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huh" localSheetId="5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huh" localSheetId="4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huh" localSheetId="3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huh" localSheetId="2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huh" localSheetId="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huh" localSheetId="12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huh" localSheetId="0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huh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huhnd" localSheetId="1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huhnd" localSheetId="10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huhnd" localSheetId="9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huhnd" localSheetId="8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huhnd" localSheetId="7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huhnd" localSheetId="6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huhnd" localSheetId="5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huhnd" localSheetId="4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huhnd" localSheetId="3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huhnd" localSheetId="2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huhnd" localSheetId="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huhnd" localSheetId="12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huhnd" localSheetId="0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huhnd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huhnd2" localSheetId="1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huhnd2" localSheetId="10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huhnd2" localSheetId="9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huhnd2" localSheetId="8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huhnd2" localSheetId="7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huhnd2" localSheetId="6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huhnd2" localSheetId="5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huhnd2" localSheetId="4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huhnd2" localSheetId="3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huhnd2" localSheetId="2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huhnd2" localSheetId="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huhnd2" localSheetId="12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huhnd2" localSheetId="0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huhnd2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huhprint" localSheetId="1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huhprint" localSheetId="10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huhprint" localSheetId="9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huhprint" localSheetId="8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huhprint" localSheetId="7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huhprint" localSheetId="6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huhprint" localSheetId="5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huhprint" localSheetId="4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huhprint" localSheetId="3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huhprint" localSheetId="2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huhprint" localSheetId="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huhprint" localSheetId="12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huhprint" localSheetId="0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huhprint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huhrap" localSheetId="1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huhrap" localSheetId="10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huhrap" localSheetId="9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huhrap" localSheetId="8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huhrap" localSheetId="7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huhrap" localSheetId="6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huhrap" localSheetId="5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huhrap" localSheetId="4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huhrap" localSheetId="3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huhrap" localSheetId="2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huhrap" localSheetId="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huhrap" localSheetId="12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huhrap" localSheetId="0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huhrap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huhrevalloc" localSheetId="11" hidden="1">{#N/A,#N/A,FALSE,"RRQ inputs ";#N/A,#N/A,FALSE,"FERC Rev @ PR";#N/A,#N/A,FALSE,"Distribution Revenue Allocation";#N/A,#N/A,FALSE,"Nonallocated Revenues";#N/A,#N/A,FALSE,"MC Revenues-03 sales, 96 MC's";#N/A,#N/A,FALSE,"FTA"}</definedName>
    <definedName name="huhrevalloc" localSheetId="10" hidden="1">{#N/A,#N/A,FALSE,"RRQ inputs ";#N/A,#N/A,FALSE,"FERC Rev @ PR";#N/A,#N/A,FALSE,"Distribution Revenue Allocation";#N/A,#N/A,FALSE,"Nonallocated Revenues";#N/A,#N/A,FALSE,"MC Revenues-03 sales, 96 MC's";#N/A,#N/A,FALSE,"FTA"}</definedName>
    <definedName name="huhrevalloc" localSheetId="9" hidden="1">{#N/A,#N/A,FALSE,"RRQ inputs ";#N/A,#N/A,FALSE,"FERC Rev @ PR";#N/A,#N/A,FALSE,"Distribution Revenue Allocation";#N/A,#N/A,FALSE,"Nonallocated Revenues";#N/A,#N/A,FALSE,"MC Revenues-03 sales, 96 MC's";#N/A,#N/A,FALSE,"FTA"}</definedName>
    <definedName name="huhrevalloc" localSheetId="8" hidden="1">{#N/A,#N/A,FALSE,"RRQ inputs ";#N/A,#N/A,FALSE,"FERC Rev @ PR";#N/A,#N/A,FALSE,"Distribution Revenue Allocation";#N/A,#N/A,FALSE,"Nonallocated Revenues";#N/A,#N/A,FALSE,"MC Revenues-03 sales, 96 MC's";#N/A,#N/A,FALSE,"FTA"}</definedName>
    <definedName name="huhrevalloc" localSheetId="7" hidden="1">{#N/A,#N/A,FALSE,"RRQ inputs ";#N/A,#N/A,FALSE,"FERC Rev @ PR";#N/A,#N/A,FALSE,"Distribution Revenue Allocation";#N/A,#N/A,FALSE,"Nonallocated Revenues";#N/A,#N/A,FALSE,"MC Revenues-03 sales, 96 MC's";#N/A,#N/A,FALSE,"FTA"}</definedName>
    <definedName name="huhrevalloc" localSheetId="6" hidden="1">{#N/A,#N/A,FALSE,"RRQ inputs ";#N/A,#N/A,FALSE,"FERC Rev @ PR";#N/A,#N/A,FALSE,"Distribution Revenue Allocation";#N/A,#N/A,FALSE,"Nonallocated Revenues";#N/A,#N/A,FALSE,"MC Revenues-03 sales, 96 MC's";#N/A,#N/A,FALSE,"FTA"}</definedName>
    <definedName name="huhrevalloc" localSheetId="5" hidden="1">{#N/A,#N/A,FALSE,"RRQ inputs ";#N/A,#N/A,FALSE,"FERC Rev @ PR";#N/A,#N/A,FALSE,"Distribution Revenue Allocation";#N/A,#N/A,FALSE,"Nonallocated Revenues";#N/A,#N/A,FALSE,"MC Revenues-03 sales, 96 MC's";#N/A,#N/A,FALSE,"FTA"}</definedName>
    <definedName name="huhrevalloc" localSheetId="4" hidden="1">{#N/A,#N/A,FALSE,"RRQ inputs ";#N/A,#N/A,FALSE,"FERC Rev @ PR";#N/A,#N/A,FALSE,"Distribution Revenue Allocation";#N/A,#N/A,FALSE,"Nonallocated Revenues";#N/A,#N/A,FALSE,"MC Revenues-03 sales, 96 MC's";#N/A,#N/A,FALSE,"FTA"}</definedName>
    <definedName name="huhrevalloc" localSheetId="3" hidden="1">{#N/A,#N/A,FALSE,"RRQ inputs ";#N/A,#N/A,FALSE,"FERC Rev @ PR";#N/A,#N/A,FALSE,"Distribution Revenue Allocation";#N/A,#N/A,FALSE,"Nonallocated Revenues";#N/A,#N/A,FALSE,"MC Revenues-03 sales, 96 MC's";#N/A,#N/A,FALSE,"FTA"}</definedName>
    <definedName name="huhrevalloc" localSheetId="2" hidden="1">{#N/A,#N/A,FALSE,"RRQ inputs ";#N/A,#N/A,FALSE,"FERC Rev @ PR";#N/A,#N/A,FALSE,"Distribution Revenue Allocation";#N/A,#N/A,FALSE,"Nonallocated Revenues";#N/A,#N/A,FALSE,"MC Revenues-03 sales, 96 MC's";#N/A,#N/A,FALSE,"FTA"}</definedName>
    <definedName name="huhrevalloc" localSheetId="1" hidden="1">{#N/A,#N/A,FALSE,"RRQ inputs ";#N/A,#N/A,FALSE,"FERC Rev @ PR";#N/A,#N/A,FALSE,"Distribution Revenue Allocation";#N/A,#N/A,FALSE,"Nonallocated Revenues";#N/A,#N/A,FALSE,"MC Revenues-03 sales, 96 MC's";#N/A,#N/A,FALSE,"FTA"}</definedName>
    <definedName name="huhrevalloc" localSheetId="12" hidden="1">{#N/A,#N/A,FALSE,"RRQ inputs ";#N/A,#N/A,FALSE,"FERC Rev @ PR";#N/A,#N/A,FALSE,"Distribution Revenue Allocation";#N/A,#N/A,FALSE,"Nonallocated Revenues";#N/A,#N/A,FALSE,"MC Revenues-03 sales, 96 MC's";#N/A,#N/A,FALSE,"FTA"}</definedName>
    <definedName name="huhrevalloc" localSheetId="0" hidden="1">{#N/A,#N/A,FALSE,"RRQ inputs ";#N/A,#N/A,FALSE,"FERC Rev @ PR";#N/A,#N/A,FALSE,"Distribution Revenue Allocation";#N/A,#N/A,FALSE,"Nonallocated Revenues";#N/A,#N/A,FALSE,"MC Revenues-03 sales, 96 MC's";#N/A,#N/A,FALSE,"FTA"}</definedName>
    <definedName name="huhrevalloc" hidden="1">{#N/A,#N/A,FALSE,"RRQ inputs ";#N/A,#N/A,FALSE,"FERC Rev @ PR";#N/A,#N/A,FALSE,"Distribution Revenue Allocation";#N/A,#N/A,FALSE,"Nonallocated Revenues";#N/A,#N/A,FALSE,"MC Revenues-03 sales, 96 MC's";#N/A,#N/A,FALSE,"FTA"}</definedName>
    <definedName name="huhschudel" localSheetId="1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huhschudel" localSheetId="10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huhschudel" localSheetId="9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huhschudel" localSheetId="8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huhschudel" localSheetId="7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huhschudel" localSheetId="6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huhschudel" localSheetId="5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huhschudel" localSheetId="4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huhschudel" localSheetId="3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huhschudel" localSheetId="2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huhschudel" localSheetId="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huhschudel" localSheetId="12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huhschudel" localSheetId="0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huhschudel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July" localSheetId="11" hidden="1">{#N/A,#N/A,FALSE,"CTC Summary - EOY";#N/A,#N/A,FALSE,"CTC Summary - Wtavg"}</definedName>
    <definedName name="July" localSheetId="10" hidden="1">{#N/A,#N/A,FALSE,"CTC Summary - EOY";#N/A,#N/A,FALSE,"CTC Summary - Wtavg"}</definedName>
    <definedName name="July" localSheetId="9" hidden="1">{#N/A,#N/A,FALSE,"CTC Summary - EOY";#N/A,#N/A,FALSE,"CTC Summary - Wtavg"}</definedName>
    <definedName name="July" localSheetId="8" hidden="1">{#N/A,#N/A,FALSE,"CTC Summary - EOY";#N/A,#N/A,FALSE,"CTC Summary - Wtavg"}</definedName>
    <definedName name="July" localSheetId="7" hidden="1">{#N/A,#N/A,FALSE,"CTC Summary - EOY";#N/A,#N/A,FALSE,"CTC Summary - Wtavg"}</definedName>
    <definedName name="July" localSheetId="6" hidden="1">{#N/A,#N/A,FALSE,"CTC Summary - EOY";#N/A,#N/A,FALSE,"CTC Summary - Wtavg"}</definedName>
    <definedName name="July" localSheetId="5" hidden="1">{#N/A,#N/A,FALSE,"CTC Summary - EOY";#N/A,#N/A,FALSE,"CTC Summary - Wtavg"}</definedName>
    <definedName name="July" localSheetId="4" hidden="1">{#N/A,#N/A,FALSE,"CTC Summary - EOY";#N/A,#N/A,FALSE,"CTC Summary - Wtavg"}</definedName>
    <definedName name="July" localSheetId="3" hidden="1">{#N/A,#N/A,FALSE,"CTC Summary - EOY";#N/A,#N/A,FALSE,"CTC Summary - Wtavg"}</definedName>
    <definedName name="July" localSheetId="2" hidden="1">{#N/A,#N/A,FALSE,"CTC Summary - EOY";#N/A,#N/A,FALSE,"CTC Summary - Wtavg"}</definedName>
    <definedName name="July" localSheetId="1" hidden="1">{#N/A,#N/A,FALSE,"CTC Summary - EOY";#N/A,#N/A,FALSE,"CTC Summary - Wtavg"}</definedName>
    <definedName name="July" localSheetId="12" hidden="1">{#N/A,#N/A,FALSE,"CTC Summary - EOY";#N/A,#N/A,FALSE,"CTC Summary - Wtavg"}</definedName>
    <definedName name="July" localSheetId="0" hidden="1">{#N/A,#N/A,FALSE,"CTC Summary - EOY";#N/A,#N/A,FALSE,"CTC Summary - Wtavg"}</definedName>
    <definedName name="July" hidden="1">{#N/A,#N/A,FALSE,"CTC Summary - EOY";#N/A,#N/A,FALSE,"CTC Summary - Wtavg"}</definedName>
    <definedName name="June" localSheetId="11" hidden="1">{#N/A,#N/A,FALSE,"CTC Summary - EOY";#N/A,#N/A,FALSE,"CTC Summary - Wtavg"}</definedName>
    <definedName name="June" localSheetId="10" hidden="1">{#N/A,#N/A,FALSE,"CTC Summary - EOY";#N/A,#N/A,FALSE,"CTC Summary - Wtavg"}</definedName>
    <definedName name="June" localSheetId="9" hidden="1">{#N/A,#N/A,FALSE,"CTC Summary - EOY";#N/A,#N/A,FALSE,"CTC Summary - Wtavg"}</definedName>
    <definedName name="June" localSheetId="8" hidden="1">{#N/A,#N/A,FALSE,"CTC Summary - EOY";#N/A,#N/A,FALSE,"CTC Summary - Wtavg"}</definedName>
    <definedName name="June" localSheetId="7" hidden="1">{#N/A,#N/A,FALSE,"CTC Summary - EOY";#N/A,#N/A,FALSE,"CTC Summary - Wtavg"}</definedName>
    <definedName name="June" localSheetId="6" hidden="1">{#N/A,#N/A,FALSE,"CTC Summary - EOY";#N/A,#N/A,FALSE,"CTC Summary - Wtavg"}</definedName>
    <definedName name="June" localSheetId="5" hidden="1">{#N/A,#N/A,FALSE,"CTC Summary - EOY";#N/A,#N/A,FALSE,"CTC Summary - Wtavg"}</definedName>
    <definedName name="June" localSheetId="4" hidden="1">{#N/A,#N/A,FALSE,"CTC Summary - EOY";#N/A,#N/A,FALSE,"CTC Summary - Wtavg"}</definedName>
    <definedName name="June" localSheetId="3" hidden="1">{#N/A,#N/A,FALSE,"CTC Summary - EOY";#N/A,#N/A,FALSE,"CTC Summary - Wtavg"}</definedName>
    <definedName name="June" localSheetId="2" hidden="1">{#N/A,#N/A,FALSE,"CTC Summary - EOY";#N/A,#N/A,FALSE,"CTC Summary - Wtavg"}</definedName>
    <definedName name="June" localSheetId="1" hidden="1">{#N/A,#N/A,FALSE,"CTC Summary - EOY";#N/A,#N/A,FALSE,"CTC Summary - Wtavg"}</definedName>
    <definedName name="June" localSheetId="12" hidden="1">{#N/A,#N/A,FALSE,"CTC Summary - EOY";#N/A,#N/A,FALSE,"CTC Summary - Wtavg"}</definedName>
    <definedName name="June" localSheetId="0" hidden="1">{#N/A,#N/A,FALSE,"CTC Summary - EOY";#N/A,#N/A,FALSE,"CTC Summary - Wtavg"}</definedName>
    <definedName name="June" hidden="1">{#N/A,#N/A,FALSE,"CTC Summary - EOY";#N/A,#N/A,FALSE,"CTC Summary - Wtavg"}</definedName>
    <definedName name="junk" hidden="1">"S:\23150\06RET\Transformation\"</definedName>
    <definedName name="junk1" hidden="1">"Will Kane"</definedName>
    <definedName name="L" localSheetId="11" hidden="1">{"PI_Data",#N/A,TRUE,"P&amp;I Data"}</definedName>
    <definedName name="L" localSheetId="10" hidden="1">{"PI_Data",#N/A,TRUE,"P&amp;I Data"}</definedName>
    <definedName name="L" localSheetId="9" hidden="1">{"PI_Data",#N/A,TRUE,"P&amp;I Data"}</definedName>
    <definedName name="L" localSheetId="8" hidden="1">{"PI_Data",#N/A,TRUE,"P&amp;I Data"}</definedName>
    <definedName name="L" localSheetId="7" hidden="1">{"PI_Data",#N/A,TRUE,"P&amp;I Data"}</definedName>
    <definedName name="L" localSheetId="6" hidden="1">{"PI_Data",#N/A,TRUE,"P&amp;I Data"}</definedName>
    <definedName name="L" localSheetId="5" hidden="1">{"PI_Data",#N/A,TRUE,"P&amp;I Data"}</definedName>
    <definedName name="L" localSheetId="4" hidden="1">{"PI_Data",#N/A,TRUE,"P&amp;I Data"}</definedName>
    <definedName name="L" localSheetId="3" hidden="1">{"PI_Data",#N/A,TRUE,"P&amp;I Data"}</definedName>
    <definedName name="L" localSheetId="2" hidden="1">{"PI_Data",#N/A,TRUE,"P&amp;I Data"}</definedName>
    <definedName name="L" localSheetId="1" hidden="1">{"PI_Data",#N/A,TRUE,"P&amp;I Data"}</definedName>
    <definedName name="L" localSheetId="12" hidden="1">{"PI_Data",#N/A,TRUE,"P&amp;I Data"}</definedName>
    <definedName name="L" localSheetId="0" hidden="1">{"PI_Data",#N/A,TRUE,"P&amp;I Data"}</definedName>
    <definedName name="L" hidden="1">{"PI_Data",#N/A,TRUE,"P&amp;I Data"}</definedName>
    <definedName name="L2X" localSheetId="11" hidden="1">{"PI_Data",#N/A,TRUE,"P&amp;I Data"}</definedName>
    <definedName name="L2X" localSheetId="10" hidden="1">{"PI_Data",#N/A,TRUE,"P&amp;I Data"}</definedName>
    <definedName name="L2X" localSheetId="9" hidden="1">{"PI_Data",#N/A,TRUE,"P&amp;I Data"}</definedName>
    <definedName name="L2X" localSheetId="8" hidden="1">{"PI_Data",#N/A,TRUE,"P&amp;I Data"}</definedName>
    <definedName name="L2X" localSheetId="7" hidden="1">{"PI_Data",#N/A,TRUE,"P&amp;I Data"}</definedName>
    <definedName name="L2X" localSheetId="6" hidden="1">{"PI_Data",#N/A,TRUE,"P&amp;I Data"}</definedName>
    <definedName name="L2X" localSheetId="5" hidden="1">{"PI_Data",#N/A,TRUE,"P&amp;I Data"}</definedName>
    <definedName name="L2X" localSheetId="4" hidden="1">{"PI_Data",#N/A,TRUE,"P&amp;I Data"}</definedName>
    <definedName name="L2X" localSheetId="3" hidden="1">{"PI_Data",#N/A,TRUE,"P&amp;I Data"}</definedName>
    <definedName name="L2X" localSheetId="2" hidden="1">{"PI_Data",#N/A,TRUE,"P&amp;I Data"}</definedName>
    <definedName name="L2X" localSheetId="1" hidden="1">{"PI_Data",#N/A,TRUE,"P&amp;I Data"}</definedName>
    <definedName name="L2X" localSheetId="12" hidden="1">{"PI_Data",#N/A,TRUE,"P&amp;I Data"}</definedName>
    <definedName name="L2X" localSheetId="0" hidden="1">{"PI_Data",#N/A,TRUE,"P&amp;I Data"}</definedName>
    <definedName name="L2X" hidden="1">{"PI_Data",#N/A,TRUE,"P&amp;I Data"}</definedName>
    <definedName name="LeadsheetforJE2" localSheetId="11" hidden="1">{"PI_Data",#N/A,TRUE,"P&amp;I Data"}</definedName>
    <definedName name="LeadsheetforJE2" localSheetId="10" hidden="1">{"PI_Data",#N/A,TRUE,"P&amp;I Data"}</definedName>
    <definedName name="LeadsheetforJE2" localSheetId="9" hidden="1">{"PI_Data",#N/A,TRUE,"P&amp;I Data"}</definedName>
    <definedName name="LeadsheetforJE2" localSheetId="8" hidden="1">{"PI_Data",#N/A,TRUE,"P&amp;I Data"}</definedName>
    <definedName name="LeadsheetforJE2" localSheetId="7" hidden="1">{"PI_Data",#N/A,TRUE,"P&amp;I Data"}</definedName>
    <definedName name="LeadsheetforJE2" localSheetId="6" hidden="1">{"PI_Data",#N/A,TRUE,"P&amp;I Data"}</definedName>
    <definedName name="LeadsheetforJE2" localSheetId="5" hidden="1">{"PI_Data",#N/A,TRUE,"P&amp;I Data"}</definedName>
    <definedName name="LeadsheetforJE2" localSheetId="4" hidden="1">{"PI_Data",#N/A,TRUE,"P&amp;I Data"}</definedName>
    <definedName name="LeadsheetforJE2" localSheetId="3" hidden="1">{"PI_Data",#N/A,TRUE,"P&amp;I Data"}</definedName>
    <definedName name="LeadsheetforJE2" localSheetId="2" hidden="1">{"PI_Data",#N/A,TRUE,"P&amp;I Data"}</definedName>
    <definedName name="LeadsheetforJE2" localSheetId="1" hidden="1">{"PI_Data",#N/A,TRUE,"P&amp;I Data"}</definedName>
    <definedName name="LeadsheetforJE2" localSheetId="12" hidden="1">{"PI_Data",#N/A,TRUE,"P&amp;I Data"}</definedName>
    <definedName name="LeadsheetforJE2" localSheetId="0" hidden="1">{"PI_Data",#N/A,TRUE,"P&amp;I Data"}</definedName>
    <definedName name="LeadsheetforJE2" hidden="1">{"PI_Data",#N/A,TRUE,"P&amp;I Data"}</definedName>
    <definedName name="LL" localSheetId="11" hidden="1">{"PI_Data",#N/A,TRUE,"P&amp;I Data"}</definedName>
    <definedName name="LL" localSheetId="10" hidden="1">{"PI_Data",#N/A,TRUE,"P&amp;I Data"}</definedName>
    <definedName name="LL" localSheetId="9" hidden="1">{"PI_Data",#N/A,TRUE,"P&amp;I Data"}</definedName>
    <definedName name="LL" localSheetId="8" hidden="1">{"PI_Data",#N/A,TRUE,"P&amp;I Data"}</definedName>
    <definedName name="LL" localSheetId="7" hidden="1">{"PI_Data",#N/A,TRUE,"P&amp;I Data"}</definedName>
    <definedName name="LL" localSheetId="6" hidden="1">{"PI_Data",#N/A,TRUE,"P&amp;I Data"}</definedName>
    <definedName name="LL" localSheetId="5" hidden="1">{"PI_Data",#N/A,TRUE,"P&amp;I Data"}</definedName>
    <definedName name="LL" localSheetId="4" hidden="1">{"PI_Data",#N/A,TRUE,"P&amp;I Data"}</definedName>
    <definedName name="LL" localSheetId="3" hidden="1">{"PI_Data",#N/A,TRUE,"P&amp;I Data"}</definedName>
    <definedName name="LL" localSheetId="2" hidden="1">{"PI_Data",#N/A,TRUE,"P&amp;I Data"}</definedName>
    <definedName name="LL" localSheetId="1" hidden="1">{"PI_Data",#N/A,TRUE,"P&amp;I Data"}</definedName>
    <definedName name="LL" localSheetId="12" hidden="1">{"PI_Data",#N/A,TRUE,"P&amp;I Data"}</definedName>
    <definedName name="LL" localSheetId="0" hidden="1">{"PI_Data",#N/A,TRUE,"P&amp;I Data"}</definedName>
    <definedName name="LL" hidden="1">{"PI_Data",#N/A,TRUE,"P&amp;I Data"}</definedName>
    <definedName name="llllllllllllllllllllllllllllllllllllllllllll" localSheetId="11" hidden="1">{"PI_Data",#N/A,TRUE,"P&amp;I Data"}</definedName>
    <definedName name="llllllllllllllllllllllllllllllllllllllllllll" localSheetId="10" hidden="1">{"PI_Data",#N/A,TRUE,"P&amp;I Data"}</definedName>
    <definedName name="llllllllllllllllllllllllllllllllllllllllllll" localSheetId="9" hidden="1">{"PI_Data",#N/A,TRUE,"P&amp;I Data"}</definedName>
    <definedName name="llllllllllllllllllllllllllllllllllllllllllll" localSheetId="8" hidden="1">{"PI_Data",#N/A,TRUE,"P&amp;I Data"}</definedName>
    <definedName name="llllllllllllllllllllllllllllllllllllllllllll" localSheetId="7" hidden="1">{"PI_Data",#N/A,TRUE,"P&amp;I Data"}</definedName>
    <definedName name="llllllllllllllllllllllllllllllllllllllllllll" localSheetId="6" hidden="1">{"PI_Data",#N/A,TRUE,"P&amp;I Data"}</definedName>
    <definedName name="llllllllllllllllllllllllllllllllllllllllllll" localSheetId="5" hidden="1">{"PI_Data",#N/A,TRUE,"P&amp;I Data"}</definedName>
    <definedName name="llllllllllllllllllllllllllllllllllllllllllll" localSheetId="4" hidden="1">{"PI_Data",#N/A,TRUE,"P&amp;I Data"}</definedName>
    <definedName name="llllllllllllllllllllllllllllllllllllllllllll" localSheetId="3" hidden="1">{"PI_Data",#N/A,TRUE,"P&amp;I Data"}</definedName>
    <definedName name="llllllllllllllllllllllllllllllllllllllllllll" localSheetId="2" hidden="1">{"PI_Data",#N/A,TRUE,"P&amp;I Data"}</definedName>
    <definedName name="llllllllllllllllllllllllllllllllllllllllllll" localSheetId="1" hidden="1">{"PI_Data",#N/A,TRUE,"P&amp;I Data"}</definedName>
    <definedName name="llllllllllllllllllllllllllllllllllllllllllll" localSheetId="12" hidden="1">{"PI_Data",#N/A,TRUE,"P&amp;I Data"}</definedName>
    <definedName name="llllllllllllllllllllllllllllllllllllllllllll" localSheetId="0" hidden="1">{"PI_Data",#N/A,TRUE,"P&amp;I Data"}</definedName>
    <definedName name="llllllllllllllllllllllllllllllllllllllllllll" hidden="1">{"PI_Data",#N/A,TRUE,"P&amp;I Data"}</definedName>
    <definedName name="m" localSheetId="11" hidden="1">{"PI_Data",#N/A,TRUE,"P&amp;I Data"}</definedName>
    <definedName name="m" localSheetId="10" hidden="1">{"PI_Data",#N/A,TRUE,"P&amp;I Data"}</definedName>
    <definedName name="m" localSheetId="9" hidden="1">{"PI_Data",#N/A,TRUE,"P&amp;I Data"}</definedName>
    <definedName name="m" localSheetId="8" hidden="1">{"PI_Data",#N/A,TRUE,"P&amp;I Data"}</definedName>
    <definedName name="m" localSheetId="7" hidden="1">{"PI_Data",#N/A,TRUE,"P&amp;I Data"}</definedName>
    <definedName name="m" localSheetId="6" hidden="1">{"PI_Data",#N/A,TRUE,"P&amp;I Data"}</definedName>
    <definedName name="m" localSheetId="5" hidden="1">{"PI_Data",#N/A,TRUE,"P&amp;I Data"}</definedName>
    <definedName name="m" localSheetId="4" hidden="1">{"PI_Data",#N/A,TRUE,"P&amp;I Data"}</definedName>
    <definedName name="m" localSheetId="3" hidden="1">{"PI_Data",#N/A,TRUE,"P&amp;I Data"}</definedName>
    <definedName name="m" localSheetId="2" hidden="1">{"PI_Data",#N/A,TRUE,"P&amp;I Data"}</definedName>
    <definedName name="m" localSheetId="1" hidden="1">{"PI_Data",#N/A,TRUE,"P&amp;I Data"}</definedName>
    <definedName name="m" localSheetId="12" hidden="1">{"PI_Data",#N/A,TRUE,"P&amp;I Data"}</definedName>
    <definedName name="m" localSheetId="0" hidden="1">{"PI_Data",#N/A,TRUE,"P&amp;I Data"}</definedName>
    <definedName name="m" hidden="1">{"PI_Data",#N/A,TRUE,"P&amp;I Data"}</definedName>
    <definedName name="M2X" localSheetId="11" hidden="1">{"PI_Data",#N/A,TRUE,"P&amp;I Data"}</definedName>
    <definedName name="M2X" localSheetId="10" hidden="1">{"PI_Data",#N/A,TRUE,"P&amp;I Data"}</definedName>
    <definedName name="M2X" localSheetId="9" hidden="1">{"PI_Data",#N/A,TRUE,"P&amp;I Data"}</definedName>
    <definedName name="M2X" localSheetId="8" hidden="1">{"PI_Data",#N/A,TRUE,"P&amp;I Data"}</definedName>
    <definedName name="M2X" localSheetId="7" hidden="1">{"PI_Data",#N/A,TRUE,"P&amp;I Data"}</definedName>
    <definedName name="M2X" localSheetId="6" hidden="1">{"PI_Data",#N/A,TRUE,"P&amp;I Data"}</definedName>
    <definedName name="M2X" localSheetId="5" hidden="1">{"PI_Data",#N/A,TRUE,"P&amp;I Data"}</definedName>
    <definedName name="M2X" localSheetId="4" hidden="1">{"PI_Data",#N/A,TRUE,"P&amp;I Data"}</definedName>
    <definedName name="M2X" localSheetId="3" hidden="1">{"PI_Data",#N/A,TRUE,"P&amp;I Data"}</definedName>
    <definedName name="M2X" localSheetId="2" hidden="1">{"PI_Data",#N/A,TRUE,"P&amp;I Data"}</definedName>
    <definedName name="M2X" localSheetId="1" hidden="1">{"PI_Data",#N/A,TRUE,"P&amp;I Data"}</definedName>
    <definedName name="M2X" localSheetId="12" hidden="1">{"PI_Data",#N/A,TRUE,"P&amp;I Data"}</definedName>
    <definedName name="M2X" localSheetId="0" hidden="1">{"PI_Data",#N/A,TRUE,"P&amp;I Data"}</definedName>
    <definedName name="M2X" hidden="1">{"PI_Data",#N/A,TRUE,"P&amp;I Data"}</definedName>
    <definedName name="May" localSheetId="11" hidden="1">{#N/A,#N/A,FALSE,"CTC Summary - EOY";#N/A,#N/A,FALSE,"CTC Summary - Wtavg"}</definedName>
    <definedName name="May" localSheetId="10" hidden="1">{#N/A,#N/A,FALSE,"CTC Summary - EOY";#N/A,#N/A,FALSE,"CTC Summary - Wtavg"}</definedName>
    <definedName name="May" localSheetId="9" hidden="1">{#N/A,#N/A,FALSE,"CTC Summary - EOY";#N/A,#N/A,FALSE,"CTC Summary - Wtavg"}</definedName>
    <definedName name="May" localSheetId="8" hidden="1">{#N/A,#N/A,FALSE,"CTC Summary - EOY";#N/A,#N/A,FALSE,"CTC Summary - Wtavg"}</definedName>
    <definedName name="May" localSheetId="7" hidden="1">{#N/A,#N/A,FALSE,"CTC Summary - EOY";#N/A,#N/A,FALSE,"CTC Summary - Wtavg"}</definedName>
    <definedName name="May" localSheetId="6" hidden="1">{#N/A,#N/A,FALSE,"CTC Summary - EOY";#N/A,#N/A,FALSE,"CTC Summary - Wtavg"}</definedName>
    <definedName name="May" localSheetId="5" hidden="1">{#N/A,#N/A,FALSE,"CTC Summary - EOY";#N/A,#N/A,FALSE,"CTC Summary - Wtavg"}</definedName>
    <definedName name="May" localSheetId="4" hidden="1">{#N/A,#N/A,FALSE,"CTC Summary - EOY";#N/A,#N/A,FALSE,"CTC Summary - Wtavg"}</definedName>
    <definedName name="May" localSheetId="3" hidden="1">{#N/A,#N/A,FALSE,"CTC Summary - EOY";#N/A,#N/A,FALSE,"CTC Summary - Wtavg"}</definedName>
    <definedName name="May" localSheetId="2" hidden="1">{#N/A,#N/A,FALSE,"CTC Summary - EOY";#N/A,#N/A,FALSE,"CTC Summary - Wtavg"}</definedName>
    <definedName name="May" localSheetId="1" hidden="1">{#N/A,#N/A,FALSE,"CTC Summary - EOY";#N/A,#N/A,FALSE,"CTC Summary - Wtavg"}</definedName>
    <definedName name="May" localSheetId="12" hidden="1">{#N/A,#N/A,FALSE,"CTC Summary - EOY";#N/A,#N/A,FALSE,"CTC Summary - Wtavg"}</definedName>
    <definedName name="May" localSheetId="0" hidden="1">{#N/A,#N/A,FALSE,"CTC Summary - EOY";#N/A,#N/A,FALSE,"CTC Summary - Wtavg"}</definedName>
    <definedName name="May" hidden="1">{#N/A,#N/A,FALSE,"CTC Summary - EOY";#N/A,#N/A,FALSE,"CTC Summary - Wtavg"}</definedName>
    <definedName name="MEWarning" hidden="1">1</definedName>
    <definedName name="MM" localSheetId="11" hidden="1">{"PI_Data",#N/A,TRUE,"P&amp;I Data"}</definedName>
    <definedName name="MM" localSheetId="10" hidden="1">{"PI_Data",#N/A,TRUE,"P&amp;I Data"}</definedName>
    <definedName name="MM" localSheetId="9" hidden="1">{"PI_Data",#N/A,TRUE,"P&amp;I Data"}</definedName>
    <definedName name="MM" localSheetId="8" hidden="1">{"PI_Data",#N/A,TRUE,"P&amp;I Data"}</definedName>
    <definedName name="MM" localSheetId="7" hidden="1">{"PI_Data",#N/A,TRUE,"P&amp;I Data"}</definedName>
    <definedName name="MM" localSheetId="6" hidden="1">{"PI_Data",#N/A,TRUE,"P&amp;I Data"}</definedName>
    <definedName name="MM" localSheetId="5" hidden="1">{"PI_Data",#N/A,TRUE,"P&amp;I Data"}</definedName>
    <definedName name="MM" localSheetId="4" hidden="1">{"PI_Data",#N/A,TRUE,"P&amp;I Data"}</definedName>
    <definedName name="MM" localSheetId="3" hidden="1">{"PI_Data",#N/A,TRUE,"P&amp;I Data"}</definedName>
    <definedName name="MM" localSheetId="2" hidden="1">{"PI_Data",#N/A,TRUE,"P&amp;I Data"}</definedName>
    <definedName name="MM" localSheetId="1" hidden="1">{"PI_Data",#N/A,TRUE,"P&amp;I Data"}</definedName>
    <definedName name="MM" localSheetId="12" hidden="1">{"PI_Data",#N/A,TRUE,"P&amp;I Data"}</definedName>
    <definedName name="MM" localSheetId="0" hidden="1">{"PI_Data",#N/A,TRUE,"P&amp;I Data"}</definedName>
    <definedName name="MM" hidden="1">{"PI_Data",#N/A,TRUE,"P&amp;I Data"}</definedName>
    <definedName name="MonthEnd" localSheetId="11">#REF!</definedName>
    <definedName name="MonthEnd" localSheetId="10">#REF!</definedName>
    <definedName name="MonthEnd" localSheetId="9">#REF!</definedName>
    <definedName name="MonthEnd" localSheetId="8">#REF!</definedName>
    <definedName name="MonthEnd" localSheetId="7">#REF!</definedName>
    <definedName name="MonthEnd" localSheetId="6">#REF!</definedName>
    <definedName name="MonthEnd" localSheetId="5">#REF!</definedName>
    <definedName name="MonthEnd" localSheetId="4">#REF!</definedName>
    <definedName name="MonthEnd" localSheetId="3">#REF!</definedName>
    <definedName name="MonthEnd" localSheetId="2">#REF!</definedName>
    <definedName name="MonthEnd" localSheetId="1">#REF!</definedName>
    <definedName name="MonthEnd" localSheetId="12">#REF!</definedName>
    <definedName name="MonthEnd" localSheetId="0">#REF!</definedName>
    <definedName name="MonthEnd">#REF!</definedName>
    <definedName name="n" localSheetId="11" hidden="1">{#N/A,#N/A,FALSE,"CTC Summary - EOY";#N/A,#N/A,FALSE,"CTC Summary - Wtavg"}</definedName>
    <definedName name="n" localSheetId="10" hidden="1">{#N/A,#N/A,FALSE,"CTC Summary - EOY";#N/A,#N/A,FALSE,"CTC Summary - Wtavg"}</definedName>
    <definedName name="n" localSheetId="9" hidden="1">{#N/A,#N/A,FALSE,"CTC Summary - EOY";#N/A,#N/A,FALSE,"CTC Summary - Wtavg"}</definedName>
    <definedName name="n" localSheetId="8" hidden="1">{#N/A,#N/A,FALSE,"CTC Summary - EOY";#N/A,#N/A,FALSE,"CTC Summary - Wtavg"}</definedName>
    <definedName name="n" localSheetId="7" hidden="1">{#N/A,#N/A,FALSE,"CTC Summary - EOY";#N/A,#N/A,FALSE,"CTC Summary - Wtavg"}</definedName>
    <definedName name="n" localSheetId="6" hidden="1">{#N/A,#N/A,FALSE,"CTC Summary - EOY";#N/A,#N/A,FALSE,"CTC Summary - Wtavg"}</definedName>
    <definedName name="n" localSheetId="5" hidden="1">{#N/A,#N/A,FALSE,"CTC Summary - EOY";#N/A,#N/A,FALSE,"CTC Summary - Wtavg"}</definedName>
    <definedName name="n" localSheetId="4" hidden="1">{#N/A,#N/A,FALSE,"CTC Summary - EOY";#N/A,#N/A,FALSE,"CTC Summary - Wtavg"}</definedName>
    <definedName name="n" localSheetId="3" hidden="1">{#N/A,#N/A,FALSE,"CTC Summary - EOY";#N/A,#N/A,FALSE,"CTC Summary - Wtavg"}</definedName>
    <definedName name="n" localSheetId="2" hidden="1">{#N/A,#N/A,FALSE,"CTC Summary - EOY";#N/A,#N/A,FALSE,"CTC Summary - Wtavg"}</definedName>
    <definedName name="n" localSheetId="1" hidden="1">{#N/A,#N/A,FALSE,"CTC Summary - EOY";#N/A,#N/A,FALSE,"CTC Summary - Wtavg"}</definedName>
    <definedName name="n" localSheetId="12" hidden="1">{#N/A,#N/A,FALSE,"CTC Summary - EOY";#N/A,#N/A,FALSE,"CTC Summary - Wtavg"}</definedName>
    <definedName name="n" localSheetId="0" hidden="1">{#N/A,#N/A,FALSE,"CTC Summary - EOY";#N/A,#N/A,FALSE,"CTC Summary - Wtavg"}</definedName>
    <definedName name="n" hidden="1">{#N/A,#N/A,FALSE,"CTC Summary - EOY";#N/A,#N/A,FALSE,"CTC Summary - Wtavg"}</definedName>
    <definedName name="NCA" localSheetId="11" hidden="1">{#N/A,#N/A,FALSE,"CTC Summary - EOY";#N/A,#N/A,FALSE,"CTC Summary - Wtavg"}</definedName>
    <definedName name="NCA" localSheetId="10" hidden="1">{#N/A,#N/A,FALSE,"CTC Summary - EOY";#N/A,#N/A,FALSE,"CTC Summary - Wtavg"}</definedName>
    <definedName name="NCA" localSheetId="9" hidden="1">{#N/A,#N/A,FALSE,"CTC Summary - EOY";#N/A,#N/A,FALSE,"CTC Summary - Wtavg"}</definedName>
    <definedName name="NCA" localSheetId="8" hidden="1">{#N/A,#N/A,FALSE,"CTC Summary - EOY";#N/A,#N/A,FALSE,"CTC Summary - Wtavg"}</definedName>
    <definedName name="NCA" localSheetId="7" hidden="1">{#N/A,#N/A,FALSE,"CTC Summary - EOY";#N/A,#N/A,FALSE,"CTC Summary - Wtavg"}</definedName>
    <definedName name="NCA" localSheetId="6" hidden="1">{#N/A,#N/A,FALSE,"CTC Summary - EOY";#N/A,#N/A,FALSE,"CTC Summary - Wtavg"}</definedName>
    <definedName name="NCA" localSheetId="5" hidden="1">{#N/A,#N/A,FALSE,"CTC Summary - EOY";#N/A,#N/A,FALSE,"CTC Summary - Wtavg"}</definedName>
    <definedName name="NCA" localSheetId="4" hidden="1">{#N/A,#N/A,FALSE,"CTC Summary - EOY";#N/A,#N/A,FALSE,"CTC Summary - Wtavg"}</definedName>
    <definedName name="NCA" localSheetId="3" hidden="1">{#N/A,#N/A,FALSE,"CTC Summary - EOY";#N/A,#N/A,FALSE,"CTC Summary - Wtavg"}</definedName>
    <definedName name="NCA" localSheetId="2" hidden="1">{#N/A,#N/A,FALSE,"CTC Summary - EOY";#N/A,#N/A,FALSE,"CTC Summary - Wtavg"}</definedName>
    <definedName name="NCA" localSheetId="1" hidden="1">{#N/A,#N/A,FALSE,"CTC Summary - EOY";#N/A,#N/A,FALSE,"CTC Summary - Wtavg"}</definedName>
    <definedName name="NCA" localSheetId="12" hidden="1">{#N/A,#N/A,FALSE,"CTC Summary - EOY";#N/A,#N/A,FALSE,"CTC Summary - Wtavg"}</definedName>
    <definedName name="NCA" localSheetId="0" hidden="1">{#N/A,#N/A,FALSE,"CTC Summary - EOY";#N/A,#N/A,FALSE,"CTC Summary - Wtavg"}</definedName>
    <definedName name="NCA" hidden="1">{#N/A,#N/A,FALSE,"CTC Summary - EOY";#N/A,#N/A,FALSE,"CTC Summary - Wtavg"}</definedName>
    <definedName name="nnnnnnnnnnnnnnnnnnnnnnnnnnnnn" localSheetId="11" hidden="1">{"PI_Data",#N/A,TRUE,"P&amp;I Data"}</definedName>
    <definedName name="nnnnnnnnnnnnnnnnnnnnnnnnnnnnn" localSheetId="10" hidden="1">{"PI_Data",#N/A,TRUE,"P&amp;I Data"}</definedName>
    <definedName name="nnnnnnnnnnnnnnnnnnnnnnnnnnnnn" localSheetId="9" hidden="1">{"PI_Data",#N/A,TRUE,"P&amp;I Data"}</definedName>
    <definedName name="nnnnnnnnnnnnnnnnnnnnnnnnnnnnn" localSheetId="8" hidden="1">{"PI_Data",#N/A,TRUE,"P&amp;I Data"}</definedName>
    <definedName name="nnnnnnnnnnnnnnnnnnnnnnnnnnnnn" localSheetId="7" hidden="1">{"PI_Data",#N/A,TRUE,"P&amp;I Data"}</definedName>
    <definedName name="nnnnnnnnnnnnnnnnnnnnnnnnnnnnn" localSheetId="6" hidden="1">{"PI_Data",#N/A,TRUE,"P&amp;I Data"}</definedName>
    <definedName name="nnnnnnnnnnnnnnnnnnnnnnnnnnnnn" localSheetId="5" hidden="1">{"PI_Data",#N/A,TRUE,"P&amp;I Data"}</definedName>
    <definedName name="nnnnnnnnnnnnnnnnnnnnnnnnnnnnn" localSheetId="4" hidden="1">{"PI_Data",#N/A,TRUE,"P&amp;I Data"}</definedName>
    <definedName name="nnnnnnnnnnnnnnnnnnnnnnnnnnnnn" localSheetId="3" hidden="1">{"PI_Data",#N/A,TRUE,"P&amp;I Data"}</definedName>
    <definedName name="nnnnnnnnnnnnnnnnnnnnnnnnnnnnn" localSheetId="2" hidden="1">{"PI_Data",#N/A,TRUE,"P&amp;I Data"}</definedName>
    <definedName name="nnnnnnnnnnnnnnnnnnnnnnnnnnnnn" localSheetId="1" hidden="1">{"PI_Data",#N/A,TRUE,"P&amp;I Data"}</definedName>
    <definedName name="nnnnnnnnnnnnnnnnnnnnnnnnnnnnn" localSheetId="12" hidden="1">{"PI_Data",#N/A,TRUE,"P&amp;I Data"}</definedName>
    <definedName name="nnnnnnnnnnnnnnnnnnnnnnnnnnnnn" localSheetId="0" hidden="1">{"PI_Data",#N/A,TRUE,"P&amp;I Data"}</definedName>
    <definedName name="nnnnnnnnnnnnnnnnnnnnnnnnnnnnn" hidden="1">{"PI_Data",#N/A,TRUE,"P&amp;I Data"}</definedName>
    <definedName name="p" localSheetId="11" hidden="1">{"PI_Data",#N/A,TRUE,"P&amp;I Data"}</definedName>
    <definedName name="p" localSheetId="10" hidden="1">{"PI_Data",#N/A,TRUE,"P&amp;I Data"}</definedName>
    <definedName name="p" localSheetId="9" hidden="1">{"PI_Data",#N/A,TRUE,"P&amp;I Data"}</definedName>
    <definedName name="p" localSheetId="8" hidden="1">{"PI_Data",#N/A,TRUE,"P&amp;I Data"}</definedName>
    <definedName name="p" localSheetId="7" hidden="1">{"PI_Data",#N/A,TRUE,"P&amp;I Data"}</definedName>
    <definedName name="p" localSheetId="6" hidden="1">{"PI_Data",#N/A,TRUE,"P&amp;I Data"}</definedName>
    <definedName name="p" localSheetId="5" hidden="1">{"PI_Data",#N/A,TRUE,"P&amp;I Data"}</definedName>
    <definedName name="p" localSheetId="4" hidden="1">{"PI_Data",#N/A,TRUE,"P&amp;I Data"}</definedName>
    <definedName name="p" localSheetId="3" hidden="1">{"PI_Data",#N/A,TRUE,"P&amp;I Data"}</definedName>
    <definedName name="p" localSheetId="2" hidden="1">{"PI_Data",#N/A,TRUE,"P&amp;I Data"}</definedName>
    <definedName name="p" localSheetId="1" hidden="1">{"PI_Data",#N/A,TRUE,"P&amp;I Data"}</definedName>
    <definedName name="p" localSheetId="12" hidden="1">{"PI_Data",#N/A,TRUE,"P&amp;I Data"}</definedName>
    <definedName name="p" localSheetId="0" hidden="1">{"PI_Data",#N/A,TRUE,"P&amp;I Data"}</definedName>
    <definedName name="p" hidden="1">{"PI_Data",#N/A,TRUE,"P&amp;I Data"}</definedName>
    <definedName name="P2X" localSheetId="11" hidden="1">{"PI_Data",#N/A,TRUE,"P&amp;I Data"}</definedName>
    <definedName name="P2X" localSheetId="10" hidden="1">{"PI_Data",#N/A,TRUE,"P&amp;I Data"}</definedName>
    <definedName name="P2X" localSheetId="9" hidden="1">{"PI_Data",#N/A,TRUE,"P&amp;I Data"}</definedName>
    <definedName name="P2X" localSheetId="8" hidden="1">{"PI_Data",#N/A,TRUE,"P&amp;I Data"}</definedName>
    <definedName name="P2X" localSheetId="7" hidden="1">{"PI_Data",#N/A,TRUE,"P&amp;I Data"}</definedName>
    <definedName name="P2X" localSheetId="6" hidden="1">{"PI_Data",#N/A,TRUE,"P&amp;I Data"}</definedName>
    <definedName name="P2X" localSheetId="5" hidden="1">{"PI_Data",#N/A,TRUE,"P&amp;I Data"}</definedName>
    <definedName name="P2X" localSheetId="4" hidden="1">{"PI_Data",#N/A,TRUE,"P&amp;I Data"}</definedName>
    <definedName name="P2X" localSheetId="3" hidden="1">{"PI_Data",#N/A,TRUE,"P&amp;I Data"}</definedName>
    <definedName name="P2X" localSheetId="2" hidden="1">{"PI_Data",#N/A,TRUE,"P&amp;I Data"}</definedName>
    <definedName name="P2X" localSheetId="1" hidden="1">{"PI_Data",#N/A,TRUE,"P&amp;I Data"}</definedName>
    <definedName name="P2X" localSheetId="12" hidden="1">{"PI_Data",#N/A,TRUE,"P&amp;I Data"}</definedName>
    <definedName name="P2X" localSheetId="0" hidden="1">{"PI_Data",#N/A,TRUE,"P&amp;I Data"}</definedName>
    <definedName name="P2X" hidden="1">{"PI_Data",#N/A,TRUE,"P&amp;I Data"}</definedName>
    <definedName name="PIX" localSheetId="11" hidden="1">{"PI_Data",#N/A,TRUE,"P&amp;I Data"}</definedName>
    <definedName name="PIX" localSheetId="10" hidden="1">{"PI_Data",#N/A,TRUE,"P&amp;I Data"}</definedName>
    <definedName name="PIX" localSheetId="9" hidden="1">{"PI_Data",#N/A,TRUE,"P&amp;I Data"}</definedName>
    <definedName name="PIX" localSheetId="8" hidden="1">{"PI_Data",#N/A,TRUE,"P&amp;I Data"}</definedName>
    <definedName name="PIX" localSheetId="7" hidden="1">{"PI_Data",#N/A,TRUE,"P&amp;I Data"}</definedName>
    <definedName name="PIX" localSheetId="6" hidden="1">{"PI_Data",#N/A,TRUE,"P&amp;I Data"}</definedName>
    <definedName name="PIX" localSheetId="5" hidden="1">{"PI_Data",#N/A,TRUE,"P&amp;I Data"}</definedName>
    <definedName name="PIX" localSheetId="4" hidden="1">{"PI_Data",#N/A,TRUE,"P&amp;I Data"}</definedName>
    <definedName name="PIX" localSheetId="3" hidden="1">{"PI_Data",#N/A,TRUE,"P&amp;I Data"}</definedName>
    <definedName name="PIX" localSheetId="2" hidden="1">{"PI_Data",#N/A,TRUE,"P&amp;I Data"}</definedName>
    <definedName name="PIX" localSheetId="1" hidden="1">{"PI_Data",#N/A,TRUE,"P&amp;I Data"}</definedName>
    <definedName name="PIX" localSheetId="12" hidden="1">{"PI_Data",#N/A,TRUE,"P&amp;I Data"}</definedName>
    <definedName name="PIX" localSheetId="0" hidden="1">{"PI_Data",#N/A,TRUE,"P&amp;I Data"}</definedName>
    <definedName name="PIX" hidden="1">{"PI_Data",#N/A,TRUE,"P&amp;I Data"}</definedName>
    <definedName name="PP" localSheetId="11" hidden="1">{"PI_Data",#N/A,TRUE,"P&amp;I Data"}</definedName>
    <definedName name="PP" localSheetId="10" hidden="1">{"PI_Data",#N/A,TRUE,"P&amp;I Data"}</definedName>
    <definedName name="PP" localSheetId="9" hidden="1">{"PI_Data",#N/A,TRUE,"P&amp;I Data"}</definedName>
    <definedName name="PP" localSheetId="8" hidden="1">{"PI_Data",#N/A,TRUE,"P&amp;I Data"}</definedName>
    <definedName name="PP" localSheetId="7" hidden="1">{"PI_Data",#N/A,TRUE,"P&amp;I Data"}</definedName>
    <definedName name="PP" localSheetId="6" hidden="1">{"PI_Data",#N/A,TRUE,"P&amp;I Data"}</definedName>
    <definedName name="PP" localSheetId="5" hidden="1">{"PI_Data",#N/A,TRUE,"P&amp;I Data"}</definedName>
    <definedName name="PP" localSheetId="4" hidden="1">{"PI_Data",#N/A,TRUE,"P&amp;I Data"}</definedName>
    <definedName name="PP" localSheetId="3" hidden="1">{"PI_Data",#N/A,TRUE,"P&amp;I Data"}</definedName>
    <definedName name="PP" localSheetId="2" hidden="1">{"PI_Data",#N/A,TRUE,"P&amp;I Data"}</definedName>
    <definedName name="PP" localSheetId="1" hidden="1">{"PI_Data",#N/A,TRUE,"P&amp;I Data"}</definedName>
    <definedName name="PP" localSheetId="12" hidden="1">{"PI_Data",#N/A,TRUE,"P&amp;I Data"}</definedName>
    <definedName name="PP" localSheetId="0" hidden="1">{"PI_Data",#N/A,TRUE,"P&amp;I Data"}</definedName>
    <definedName name="PP" hidden="1">{"PI_Data",#N/A,TRUE,"P&amp;I Data"}</definedName>
    <definedName name="ppppppppppppppppppppppppppppppp" localSheetId="11" hidden="1">{"PI_Data",#N/A,TRUE,"P&amp;I Data"}</definedName>
    <definedName name="ppppppppppppppppppppppppppppppp" localSheetId="10" hidden="1">{"PI_Data",#N/A,TRUE,"P&amp;I Data"}</definedName>
    <definedName name="ppppppppppppppppppppppppppppppp" localSheetId="9" hidden="1">{"PI_Data",#N/A,TRUE,"P&amp;I Data"}</definedName>
    <definedName name="ppppppppppppppppppppppppppppppp" localSheetId="8" hidden="1">{"PI_Data",#N/A,TRUE,"P&amp;I Data"}</definedName>
    <definedName name="ppppppppppppppppppppppppppppppp" localSheetId="7" hidden="1">{"PI_Data",#N/A,TRUE,"P&amp;I Data"}</definedName>
    <definedName name="ppppppppppppppppppppppppppppppp" localSheetId="6" hidden="1">{"PI_Data",#N/A,TRUE,"P&amp;I Data"}</definedName>
    <definedName name="ppppppppppppppppppppppppppppppp" localSheetId="5" hidden="1">{"PI_Data",#N/A,TRUE,"P&amp;I Data"}</definedName>
    <definedName name="ppppppppppppppppppppppppppppppp" localSheetId="4" hidden="1">{"PI_Data",#N/A,TRUE,"P&amp;I Data"}</definedName>
    <definedName name="ppppppppppppppppppppppppppppppp" localSheetId="3" hidden="1">{"PI_Data",#N/A,TRUE,"P&amp;I Data"}</definedName>
    <definedName name="ppppppppppppppppppppppppppppppp" localSheetId="2" hidden="1">{"PI_Data",#N/A,TRUE,"P&amp;I Data"}</definedName>
    <definedName name="ppppppppppppppppppppppppppppppp" localSheetId="1" hidden="1">{"PI_Data",#N/A,TRUE,"P&amp;I Data"}</definedName>
    <definedName name="ppppppppppppppppppppppppppppppp" localSheetId="12" hidden="1">{"PI_Data",#N/A,TRUE,"P&amp;I Data"}</definedName>
    <definedName name="ppppppppppppppppppppppppppppppp" localSheetId="0" hidden="1">{"PI_Data",#N/A,TRUE,"P&amp;I Data"}</definedName>
    <definedName name="ppppppppppppppppppppppppppppppp" hidden="1">{"PI_Data",#N/A,TRUE,"P&amp;I Data"}</definedName>
    <definedName name="Print_report">#REF!</definedName>
    <definedName name="qqqqqqqqqqqqqqqqqqqqqqq" localSheetId="11" hidden="1">{#N/A,#N/A,FALSE,"CTC Summary - EOY";#N/A,#N/A,FALSE,"CTC Summary - Wtavg"}</definedName>
    <definedName name="qqqqqqqqqqqqqqqqqqqqqqq" localSheetId="10" hidden="1">{#N/A,#N/A,FALSE,"CTC Summary - EOY";#N/A,#N/A,FALSE,"CTC Summary - Wtavg"}</definedName>
    <definedName name="qqqqqqqqqqqqqqqqqqqqqqq" localSheetId="9" hidden="1">{#N/A,#N/A,FALSE,"CTC Summary - EOY";#N/A,#N/A,FALSE,"CTC Summary - Wtavg"}</definedName>
    <definedName name="qqqqqqqqqqqqqqqqqqqqqqq" localSheetId="8" hidden="1">{#N/A,#N/A,FALSE,"CTC Summary - EOY";#N/A,#N/A,FALSE,"CTC Summary - Wtavg"}</definedName>
    <definedName name="qqqqqqqqqqqqqqqqqqqqqqq" localSheetId="7" hidden="1">{#N/A,#N/A,FALSE,"CTC Summary - EOY";#N/A,#N/A,FALSE,"CTC Summary - Wtavg"}</definedName>
    <definedName name="qqqqqqqqqqqqqqqqqqqqqqq" localSheetId="6" hidden="1">{#N/A,#N/A,FALSE,"CTC Summary - EOY";#N/A,#N/A,FALSE,"CTC Summary - Wtavg"}</definedName>
    <definedName name="qqqqqqqqqqqqqqqqqqqqqqq" localSheetId="5" hidden="1">{#N/A,#N/A,FALSE,"CTC Summary - EOY";#N/A,#N/A,FALSE,"CTC Summary - Wtavg"}</definedName>
    <definedName name="qqqqqqqqqqqqqqqqqqqqqqq" localSheetId="4" hidden="1">{#N/A,#N/A,FALSE,"CTC Summary - EOY";#N/A,#N/A,FALSE,"CTC Summary - Wtavg"}</definedName>
    <definedName name="qqqqqqqqqqqqqqqqqqqqqqq" localSheetId="3" hidden="1">{#N/A,#N/A,FALSE,"CTC Summary - EOY";#N/A,#N/A,FALSE,"CTC Summary - Wtavg"}</definedName>
    <definedName name="qqqqqqqqqqqqqqqqqqqqqqq" localSheetId="2" hidden="1">{#N/A,#N/A,FALSE,"CTC Summary - EOY";#N/A,#N/A,FALSE,"CTC Summary - Wtavg"}</definedName>
    <definedName name="qqqqqqqqqqqqqqqqqqqqqqq" localSheetId="1" hidden="1">{#N/A,#N/A,FALSE,"CTC Summary - EOY";#N/A,#N/A,FALSE,"CTC Summary - Wtavg"}</definedName>
    <definedName name="qqqqqqqqqqqqqqqqqqqqqqq" localSheetId="12" hidden="1">{#N/A,#N/A,FALSE,"CTC Summary - EOY";#N/A,#N/A,FALSE,"CTC Summary - Wtavg"}</definedName>
    <definedName name="qqqqqqqqqqqqqqqqqqqqqqq" localSheetId="0" hidden="1">{#N/A,#N/A,FALSE,"CTC Summary - EOY";#N/A,#N/A,FALSE,"CTC Summary - Wtavg"}</definedName>
    <definedName name="qqqqqqqqqqqqqqqqqqqqqqq" hidden="1">{#N/A,#N/A,FALSE,"CTC Summary - EOY";#N/A,#N/A,FALSE,"CTC Summary - Wtavg"}</definedName>
    <definedName name="qwer" localSheetId="11" hidden="1">{"PI_Data",#N/A,TRUE,"P&amp;I Data"}</definedName>
    <definedName name="qwer" localSheetId="10" hidden="1">{"PI_Data",#N/A,TRUE,"P&amp;I Data"}</definedName>
    <definedName name="qwer" localSheetId="9" hidden="1">{"PI_Data",#N/A,TRUE,"P&amp;I Data"}</definedName>
    <definedName name="qwer" localSheetId="8" hidden="1">{"PI_Data",#N/A,TRUE,"P&amp;I Data"}</definedName>
    <definedName name="qwer" localSheetId="7" hidden="1">{"PI_Data",#N/A,TRUE,"P&amp;I Data"}</definedName>
    <definedName name="qwer" localSheetId="6" hidden="1">{"PI_Data",#N/A,TRUE,"P&amp;I Data"}</definedName>
    <definedName name="qwer" localSheetId="5" hidden="1">{"PI_Data",#N/A,TRUE,"P&amp;I Data"}</definedName>
    <definedName name="qwer" localSheetId="4" hidden="1">{"PI_Data",#N/A,TRUE,"P&amp;I Data"}</definedName>
    <definedName name="qwer" localSheetId="3" hidden="1">{"PI_Data",#N/A,TRUE,"P&amp;I Data"}</definedName>
    <definedName name="qwer" localSheetId="2" hidden="1">{"PI_Data",#N/A,TRUE,"P&amp;I Data"}</definedName>
    <definedName name="qwer" localSheetId="1" hidden="1">{"PI_Data",#N/A,TRUE,"P&amp;I Data"}</definedName>
    <definedName name="qwer" localSheetId="12" hidden="1">{"PI_Data",#N/A,TRUE,"P&amp;I Data"}</definedName>
    <definedName name="qwer" localSheetId="0" hidden="1">{"PI_Data",#N/A,TRUE,"P&amp;I Data"}</definedName>
    <definedName name="qwer" hidden="1">{"PI_Data",#N/A,TRUE,"P&amp;I Data"}</definedName>
    <definedName name="QWER1" localSheetId="11" hidden="1">{"PI_Data",#N/A,TRUE,"P&amp;I Data"}</definedName>
    <definedName name="QWER1" localSheetId="10" hidden="1">{"PI_Data",#N/A,TRUE,"P&amp;I Data"}</definedName>
    <definedName name="QWER1" localSheetId="9" hidden="1">{"PI_Data",#N/A,TRUE,"P&amp;I Data"}</definedName>
    <definedName name="QWER1" localSheetId="8" hidden="1">{"PI_Data",#N/A,TRUE,"P&amp;I Data"}</definedName>
    <definedName name="QWER1" localSheetId="7" hidden="1">{"PI_Data",#N/A,TRUE,"P&amp;I Data"}</definedName>
    <definedName name="QWER1" localSheetId="6" hidden="1">{"PI_Data",#N/A,TRUE,"P&amp;I Data"}</definedName>
    <definedName name="QWER1" localSheetId="5" hidden="1">{"PI_Data",#N/A,TRUE,"P&amp;I Data"}</definedName>
    <definedName name="QWER1" localSheetId="4" hidden="1">{"PI_Data",#N/A,TRUE,"P&amp;I Data"}</definedName>
    <definedName name="QWER1" localSheetId="3" hidden="1">{"PI_Data",#N/A,TRUE,"P&amp;I Data"}</definedName>
    <definedName name="QWER1" localSheetId="2" hidden="1">{"PI_Data",#N/A,TRUE,"P&amp;I Data"}</definedName>
    <definedName name="QWER1" localSheetId="1" hidden="1">{"PI_Data",#N/A,TRUE,"P&amp;I Data"}</definedName>
    <definedName name="QWER1" localSheetId="12" hidden="1">{"PI_Data",#N/A,TRUE,"P&amp;I Data"}</definedName>
    <definedName name="QWER1" localSheetId="0" hidden="1">{"PI_Data",#N/A,TRUE,"P&amp;I Data"}</definedName>
    <definedName name="QWER1" hidden="1">{"PI_Data",#N/A,TRUE,"P&amp;I Data"}</definedName>
    <definedName name="qwer2" localSheetId="11" hidden="1">{"PI_Data",#N/A,TRUE,"P&amp;I Data"}</definedName>
    <definedName name="qwer2" localSheetId="10" hidden="1">{"PI_Data",#N/A,TRUE,"P&amp;I Data"}</definedName>
    <definedName name="qwer2" localSheetId="9" hidden="1">{"PI_Data",#N/A,TRUE,"P&amp;I Data"}</definedName>
    <definedName name="qwer2" localSheetId="8" hidden="1">{"PI_Data",#N/A,TRUE,"P&amp;I Data"}</definedName>
    <definedName name="qwer2" localSheetId="7" hidden="1">{"PI_Data",#N/A,TRUE,"P&amp;I Data"}</definedName>
    <definedName name="qwer2" localSheetId="6" hidden="1">{"PI_Data",#N/A,TRUE,"P&amp;I Data"}</definedName>
    <definedName name="qwer2" localSheetId="5" hidden="1">{"PI_Data",#N/A,TRUE,"P&amp;I Data"}</definedName>
    <definedName name="qwer2" localSheetId="4" hidden="1">{"PI_Data",#N/A,TRUE,"P&amp;I Data"}</definedName>
    <definedName name="qwer2" localSheetId="3" hidden="1">{"PI_Data",#N/A,TRUE,"P&amp;I Data"}</definedName>
    <definedName name="qwer2" localSheetId="2" hidden="1">{"PI_Data",#N/A,TRUE,"P&amp;I Data"}</definedName>
    <definedName name="qwer2" localSheetId="1" hidden="1">{"PI_Data",#N/A,TRUE,"P&amp;I Data"}</definedName>
    <definedName name="qwer2" localSheetId="12" hidden="1">{"PI_Data",#N/A,TRUE,"P&amp;I Data"}</definedName>
    <definedName name="qwer2" localSheetId="0" hidden="1">{"PI_Data",#N/A,TRUE,"P&amp;I Data"}</definedName>
    <definedName name="qwer2" hidden="1">{"PI_Data",#N/A,TRUE,"P&amp;I Data"}</definedName>
    <definedName name="QWERX" localSheetId="11" hidden="1">{"PI_Data",#N/A,TRUE,"P&amp;I Data"}</definedName>
    <definedName name="QWERX" localSheetId="10" hidden="1">{"PI_Data",#N/A,TRUE,"P&amp;I Data"}</definedName>
    <definedName name="QWERX" localSheetId="9" hidden="1">{"PI_Data",#N/A,TRUE,"P&amp;I Data"}</definedName>
    <definedName name="QWERX" localSheetId="8" hidden="1">{"PI_Data",#N/A,TRUE,"P&amp;I Data"}</definedName>
    <definedName name="QWERX" localSheetId="7" hidden="1">{"PI_Data",#N/A,TRUE,"P&amp;I Data"}</definedName>
    <definedName name="QWERX" localSheetId="6" hidden="1">{"PI_Data",#N/A,TRUE,"P&amp;I Data"}</definedName>
    <definedName name="QWERX" localSheetId="5" hidden="1">{"PI_Data",#N/A,TRUE,"P&amp;I Data"}</definedName>
    <definedName name="QWERX" localSheetId="4" hidden="1">{"PI_Data",#N/A,TRUE,"P&amp;I Data"}</definedName>
    <definedName name="QWERX" localSheetId="3" hidden="1">{"PI_Data",#N/A,TRUE,"P&amp;I Data"}</definedName>
    <definedName name="QWERX" localSheetId="2" hidden="1">{"PI_Data",#N/A,TRUE,"P&amp;I Data"}</definedName>
    <definedName name="QWERX" localSheetId="1" hidden="1">{"PI_Data",#N/A,TRUE,"P&amp;I Data"}</definedName>
    <definedName name="QWERX" localSheetId="12" hidden="1">{"PI_Data",#N/A,TRUE,"P&amp;I Data"}</definedName>
    <definedName name="QWERX" localSheetId="0" hidden="1">{"PI_Data",#N/A,TRUE,"P&amp;I Data"}</definedName>
    <definedName name="QWERX" hidden="1">{"PI_Data",#N/A,TRUE,"P&amp;I Data"}</definedName>
    <definedName name="rev">#REF!</definedName>
    <definedName name="rrrrrrrrrrrrrrrrrrrrrrrrrrrrrrrrr" localSheetId="11" hidden="1">{"PI_Data",#N/A,TRUE,"P&amp;I Data"}</definedName>
    <definedName name="rrrrrrrrrrrrrrrrrrrrrrrrrrrrrrrrr" localSheetId="10" hidden="1">{"PI_Data",#N/A,TRUE,"P&amp;I Data"}</definedName>
    <definedName name="rrrrrrrrrrrrrrrrrrrrrrrrrrrrrrrrr" localSheetId="9" hidden="1">{"PI_Data",#N/A,TRUE,"P&amp;I Data"}</definedName>
    <definedName name="rrrrrrrrrrrrrrrrrrrrrrrrrrrrrrrrr" localSheetId="8" hidden="1">{"PI_Data",#N/A,TRUE,"P&amp;I Data"}</definedName>
    <definedName name="rrrrrrrrrrrrrrrrrrrrrrrrrrrrrrrrr" localSheetId="7" hidden="1">{"PI_Data",#N/A,TRUE,"P&amp;I Data"}</definedName>
    <definedName name="rrrrrrrrrrrrrrrrrrrrrrrrrrrrrrrrr" localSheetId="6" hidden="1">{"PI_Data",#N/A,TRUE,"P&amp;I Data"}</definedName>
    <definedName name="rrrrrrrrrrrrrrrrrrrrrrrrrrrrrrrrr" localSheetId="5" hidden="1">{"PI_Data",#N/A,TRUE,"P&amp;I Data"}</definedName>
    <definedName name="rrrrrrrrrrrrrrrrrrrrrrrrrrrrrrrrr" localSheetId="4" hidden="1">{"PI_Data",#N/A,TRUE,"P&amp;I Data"}</definedName>
    <definedName name="rrrrrrrrrrrrrrrrrrrrrrrrrrrrrrrrr" localSheetId="3" hidden="1">{"PI_Data",#N/A,TRUE,"P&amp;I Data"}</definedName>
    <definedName name="rrrrrrrrrrrrrrrrrrrrrrrrrrrrrrrrr" localSheetId="2" hidden="1">{"PI_Data",#N/A,TRUE,"P&amp;I Data"}</definedName>
    <definedName name="rrrrrrrrrrrrrrrrrrrrrrrrrrrrrrrrr" localSheetId="1" hidden="1">{"PI_Data",#N/A,TRUE,"P&amp;I Data"}</definedName>
    <definedName name="rrrrrrrrrrrrrrrrrrrrrrrrrrrrrrrrr" localSheetId="12" hidden="1">{"PI_Data",#N/A,TRUE,"P&amp;I Data"}</definedName>
    <definedName name="rrrrrrrrrrrrrrrrrrrrrrrrrrrrrrrrr" localSheetId="0" hidden="1">{"PI_Data",#N/A,TRUE,"P&amp;I Data"}</definedName>
    <definedName name="rrrrrrrrrrrrrrrrrrrrrrrrrrrrrrrrr" hidden="1">{"PI_Data",#N/A,TRUE,"P&amp;I Data"}</definedName>
    <definedName name="SAPBEXhrIndnt" hidden="1">1</definedName>
    <definedName name="SAPBEXrevision" hidden="1">25</definedName>
    <definedName name="SAPBEXrevision_1" hidden="1">44</definedName>
    <definedName name="SAPBEXsysID" hidden="1">"BPR"</definedName>
    <definedName name="SAPBEXwbID" hidden="1">"4HQ4VKTSPDVV7Z9R01RIJVVW7"</definedName>
    <definedName name="sdfg" localSheetId="11" hidden="1">{"PI_Data",#N/A,TRUE,"P&amp;I Data"}</definedName>
    <definedName name="sdfg" localSheetId="10" hidden="1">{"PI_Data",#N/A,TRUE,"P&amp;I Data"}</definedName>
    <definedName name="sdfg" localSheetId="9" hidden="1">{"PI_Data",#N/A,TRUE,"P&amp;I Data"}</definedName>
    <definedName name="sdfg" localSheetId="8" hidden="1">{"PI_Data",#N/A,TRUE,"P&amp;I Data"}</definedName>
    <definedName name="sdfg" localSheetId="7" hidden="1">{"PI_Data",#N/A,TRUE,"P&amp;I Data"}</definedName>
    <definedName name="sdfg" localSheetId="6" hidden="1">{"PI_Data",#N/A,TRUE,"P&amp;I Data"}</definedName>
    <definedName name="sdfg" localSheetId="5" hidden="1">{"PI_Data",#N/A,TRUE,"P&amp;I Data"}</definedName>
    <definedName name="sdfg" localSheetId="4" hidden="1">{"PI_Data",#N/A,TRUE,"P&amp;I Data"}</definedName>
    <definedName name="sdfg" localSheetId="3" hidden="1">{"PI_Data",#N/A,TRUE,"P&amp;I Data"}</definedName>
    <definedName name="sdfg" localSheetId="2" hidden="1">{"PI_Data",#N/A,TRUE,"P&amp;I Data"}</definedName>
    <definedName name="sdfg" localSheetId="1" hidden="1">{"PI_Data",#N/A,TRUE,"P&amp;I Data"}</definedName>
    <definedName name="sdfg" localSheetId="12" hidden="1">{"PI_Data",#N/A,TRUE,"P&amp;I Data"}</definedName>
    <definedName name="sdfg" localSheetId="0" hidden="1">{"PI_Data",#N/A,TRUE,"P&amp;I Data"}</definedName>
    <definedName name="sdfg" hidden="1">{"PI_Data",#N/A,TRUE,"P&amp;I Data"}</definedName>
    <definedName name="sds" localSheetId="11" hidden="1">{"Summary","1",FALSE,"Summary"}</definedName>
    <definedName name="sds" localSheetId="10" hidden="1">{"Summary","1",FALSE,"Summary"}</definedName>
    <definedName name="sds" localSheetId="9" hidden="1">{"Summary","1",FALSE,"Summary"}</definedName>
    <definedName name="sds" localSheetId="8" hidden="1">{"Summary","1",FALSE,"Summary"}</definedName>
    <definedName name="sds" localSheetId="7" hidden="1">{"Summary","1",FALSE,"Summary"}</definedName>
    <definedName name="sds" localSheetId="6" hidden="1">{"Summary","1",FALSE,"Summary"}</definedName>
    <definedName name="sds" localSheetId="5" hidden="1">{"Summary","1",FALSE,"Summary"}</definedName>
    <definedName name="sds" localSheetId="4" hidden="1">{"Summary","1",FALSE,"Summary"}</definedName>
    <definedName name="sds" localSheetId="3" hidden="1">{"Summary","1",FALSE,"Summary"}</definedName>
    <definedName name="sds" localSheetId="2" hidden="1">{"Summary","1",FALSE,"Summary"}</definedName>
    <definedName name="sds" localSheetId="1" hidden="1">{"Summary","1",FALSE,"Summary"}</definedName>
    <definedName name="sds" localSheetId="12" hidden="1">{"Summary","1",FALSE,"Summary"}</definedName>
    <definedName name="sds" localSheetId="0" hidden="1">{"Summary","1",FALSE,"Summary"}</definedName>
    <definedName name="sds" hidden="1">{"Summary","1",FALSE,"Summary"}</definedName>
    <definedName name="sencount" hidden="1">2</definedName>
    <definedName name="solver_lin" hidden="1">0</definedName>
    <definedName name="solver_num" hidden="1">0</definedName>
    <definedName name="solver_opt" localSheetId="11" hidden="1">#REF!</definedName>
    <definedName name="solver_opt" localSheetId="10" hidden="1">#REF!</definedName>
    <definedName name="solver_opt" localSheetId="9" hidden="1">#REF!</definedName>
    <definedName name="solver_opt" localSheetId="8" hidden="1">#REF!</definedName>
    <definedName name="solver_opt" localSheetId="7" hidden="1">#REF!</definedName>
    <definedName name="solver_opt" localSheetId="6" hidden="1">#REF!</definedName>
    <definedName name="solver_opt" localSheetId="5" hidden="1">#REF!</definedName>
    <definedName name="solver_opt" localSheetId="4" hidden="1">#REF!</definedName>
    <definedName name="solver_opt" localSheetId="3" hidden="1">#REF!</definedName>
    <definedName name="solver_opt" localSheetId="2" hidden="1">#REF!</definedName>
    <definedName name="solver_opt" localSheetId="1" hidden="1">#REF!</definedName>
    <definedName name="solver_opt" localSheetId="12" hidden="1">#REF!</definedName>
    <definedName name="solver_opt" localSheetId="0" hidden="1">#REF!</definedName>
    <definedName name="solver_opt" hidden="1">#REF!</definedName>
    <definedName name="solver_typ" hidden="1">1</definedName>
    <definedName name="solver_val" hidden="1">0</definedName>
    <definedName name="ssd" localSheetId="11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ssd" localSheetId="10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ssd" localSheetId="9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ssd" localSheetId="8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ssd" localSheetId="7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ssd" localSheetId="6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ssd" localSheetId="5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ssd" localSheetId="4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ssd" localSheetId="3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ssd" localSheetId="2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ssd" localSheetId="1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ssd" localSheetId="12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ssd" localSheetId="0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ssd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ssssssssssssssssssssssssssssss" localSheetId="11" hidden="1">{#N/A,#N/A,FALSE,"CTC Summary - EOY";#N/A,#N/A,FALSE,"CTC Summary - Wtavg"}</definedName>
    <definedName name="ssssssssssssssssssssssssssssss" localSheetId="10" hidden="1">{#N/A,#N/A,FALSE,"CTC Summary - EOY";#N/A,#N/A,FALSE,"CTC Summary - Wtavg"}</definedName>
    <definedName name="ssssssssssssssssssssssssssssss" localSheetId="9" hidden="1">{#N/A,#N/A,FALSE,"CTC Summary - EOY";#N/A,#N/A,FALSE,"CTC Summary - Wtavg"}</definedName>
    <definedName name="ssssssssssssssssssssssssssssss" localSheetId="8" hidden="1">{#N/A,#N/A,FALSE,"CTC Summary - EOY";#N/A,#N/A,FALSE,"CTC Summary - Wtavg"}</definedName>
    <definedName name="ssssssssssssssssssssssssssssss" localSheetId="7" hidden="1">{#N/A,#N/A,FALSE,"CTC Summary - EOY";#N/A,#N/A,FALSE,"CTC Summary - Wtavg"}</definedName>
    <definedName name="ssssssssssssssssssssssssssssss" localSheetId="6" hidden="1">{#N/A,#N/A,FALSE,"CTC Summary - EOY";#N/A,#N/A,FALSE,"CTC Summary - Wtavg"}</definedName>
    <definedName name="ssssssssssssssssssssssssssssss" localSheetId="5" hidden="1">{#N/A,#N/A,FALSE,"CTC Summary - EOY";#N/A,#N/A,FALSE,"CTC Summary - Wtavg"}</definedName>
    <definedName name="ssssssssssssssssssssssssssssss" localSheetId="4" hidden="1">{#N/A,#N/A,FALSE,"CTC Summary - EOY";#N/A,#N/A,FALSE,"CTC Summary - Wtavg"}</definedName>
    <definedName name="ssssssssssssssssssssssssssssss" localSheetId="3" hidden="1">{#N/A,#N/A,FALSE,"CTC Summary - EOY";#N/A,#N/A,FALSE,"CTC Summary - Wtavg"}</definedName>
    <definedName name="ssssssssssssssssssssssssssssss" localSheetId="2" hidden="1">{#N/A,#N/A,FALSE,"CTC Summary - EOY";#N/A,#N/A,FALSE,"CTC Summary - Wtavg"}</definedName>
    <definedName name="ssssssssssssssssssssssssssssss" localSheetId="1" hidden="1">{#N/A,#N/A,FALSE,"CTC Summary - EOY";#N/A,#N/A,FALSE,"CTC Summary - Wtavg"}</definedName>
    <definedName name="ssssssssssssssssssssssssssssss" localSheetId="12" hidden="1">{#N/A,#N/A,FALSE,"CTC Summary - EOY";#N/A,#N/A,FALSE,"CTC Summary - Wtavg"}</definedName>
    <definedName name="ssssssssssssssssssssssssssssss" localSheetId="0" hidden="1">{#N/A,#N/A,FALSE,"CTC Summary - EOY";#N/A,#N/A,FALSE,"CTC Summary - Wtavg"}</definedName>
    <definedName name="ssssssssssssssssssssssssssssss" hidden="1">{#N/A,#N/A,FALSE,"CTC Summary - EOY";#N/A,#N/A,FALSE,"CTC Summary - Wtavg"}</definedName>
    <definedName name="Step2" localSheetId="11" hidden="1">{#N/A,#N/A,FALSE,"CTC Summary - EOY";#N/A,#N/A,FALSE,"CTC Summary - Wtavg"}</definedName>
    <definedName name="Step2" localSheetId="10" hidden="1">{#N/A,#N/A,FALSE,"CTC Summary - EOY";#N/A,#N/A,FALSE,"CTC Summary - Wtavg"}</definedName>
    <definedName name="Step2" localSheetId="9" hidden="1">{#N/A,#N/A,FALSE,"CTC Summary - EOY";#N/A,#N/A,FALSE,"CTC Summary - Wtavg"}</definedName>
    <definedName name="Step2" localSheetId="8" hidden="1">{#N/A,#N/A,FALSE,"CTC Summary - EOY";#N/A,#N/A,FALSE,"CTC Summary - Wtavg"}</definedName>
    <definedName name="Step2" localSheetId="7" hidden="1">{#N/A,#N/A,FALSE,"CTC Summary - EOY";#N/A,#N/A,FALSE,"CTC Summary - Wtavg"}</definedName>
    <definedName name="Step2" localSheetId="6" hidden="1">{#N/A,#N/A,FALSE,"CTC Summary - EOY";#N/A,#N/A,FALSE,"CTC Summary - Wtavg"}</definedName>
    <definedName name="Step2" localSheetId="5" hidden="1">{#N/A,#N/A,FALSE,"CTC Summary - EOY";#N/A,#N/A,FALSE,"CTC Summary - Wtavg"}</definedName>
    <definedName name="Step2" localSheetId="4" hidden="1">{#N/A,#N/A,FALSE,"CTC Summary - EOY";#N/A,#N/A,FALSE,"CTC Summary - Wtavg"}</definedName>
    <definedName name="Step2" localSheetId="3" hidden="1">{#N/A,#N/A,FALSE,"CTC Summary - EOY";#N/A,#N/A,FALSE,"CTC Summary - Wtavg"}</definedName>
    <definedName name="Step2" localSheetId="2" hidden="1">{#N/A,#N/A,FALSE,"CTC Summary - EOY";#N/A,#N/A,FALSE,"CTC Summary - Wtavg"}</definedName>
    <definedName name="Step2" localSheetId="1" hidden="1">{#N/A,#N/A,FALSE,"CTC Summary - EOY";#N/A,#N/A,FALSE,"CTC Summary - Wtavg"}</definedName>
    <definedName name="Step2" localSheetId="12" hidden="1">{#N/A,#N/A,FALSE,"CTC Summary - EOY";#N/A,#N/A,FALSE,"CTC Summary - Wtavg"}</definedName>
    <definedName name="Step2" localSheetId="0" hidden="1">{#N/A,#N/A,FALSE,"CTC Summary - EOY";#N/A,#N/A,FALSE,"CTC Summary - Wtavg"}</definedName>
    <definedName name="Step2" hidden="1">{#N/A,#N/A,FALSE,"CTC Summary - EOY";#N/A,#N/A,FALSE,"CTC Summary - Wtavg"}</definedName>
    <definedName name="T" localSheetId="11" hidden="1">{"PI_Data",#N/A,TRUE,"P&amp;I Data"}</definedName>
    <definedName name="T" localSheetId="10" hidden="1">{"PI_Data",#N/A,TRUE,"P&amp;I Data"}</definedName>
    <definedName name="T" localSheetId="9" hidden="1">{"PI_Data",#N/A,TRUE,"P&amp;I Data"}</definedName>
    <definedName name="T" localSheetId="8" hidden="1">{"PI_Data",#N/A,TRUE,"P&amp;I Data"}</definedName>
    <definedName name="T" localSheetId="7" hidden="1">{"PI_Data",#N/A,TRUE,"P&amp;I Data"}</definedName>
    <definedName name="T" localSheetId="6" hidden="1">{"PI_Data",#N/A,TRUE,"P&amp;I Data"}</definedName>
    <definedName name="T" localSheetId="5" hidden="1">{"PI_Data",#N/A,TRUE,"P&amp;I Data"}</definedName>
    <definedName name="T" localSheetId="4" hidden="1">{"PI_Data",#N/A,TRUE,"P&amp;I Data"}</definedName>
    <definedName name="T" localSheetId="3" hidden="1">{"PI_Data",#N/A,TRUE,"P&amp;I Data"}</definedName>
    <definedName name="T" localSheetId="2" hidden="1">{"PI_Data",#N/A,TRUE,"P&amp;I Data"}</definedName>
    <definedName name="T" localSheetId="1" hidden="1">{"PI_Data",#N/A,TRUE,"P&amp;I Data"}</definedName>
    <definedName name="T" localSheetId="12" hidden="1">{"PI_Data",#N/A,TRUE,"P&amp;I Data"}</definedName>
    <definedName name="T" localSheetId="0" hidden="1">{"PI_Data",#N/A,TRUE,"P&amp;I Data"}</definedName>
    <definedName name="T" hidden="1">{"PI_Data",#N/A,TRUE,"P&amp;I Data"}</definedName>
    <definedName name="T2X" localSheetId="11" hidden="1">{"PI_Data",#N/A,TRUE,"P&amp;I Data"}</definedName>
    <definedName name="T2X" localSheetId="10" hidden="1">{"PI_Data",#N/A,TRUE,"P&amp;I Data"}</definedName>
    <definedName name="T2X" localSheetId="9" hidden="1">{"PI_Data",#N/A,TRUE,"P&amp;I Data"}</definedName>
    <definedName name="T2X" localSheetId="8" hidden="1">{"PI_Data",#N/A,TRUE,"P&amp;I Data"}</definedName>
    <definedName name="T2X" localSheetId="7" hidden="1">{"PI_Data",#N/A,TRUE,"P&amp;I Data"}</definedName>
    <definedName name="T2X" localSheetId="6" hidden="1">{"PI_Data",#N/A,TRUE,"P&amp;I Data"}</definedName>
    <definedName name="T2X" localSheetId="5" hidden="1">{"PI_Data",#N/A,TRUE,"P&amp;I Data"}</definedName>
    <definedName name="T2X" localSheetId="4" hidden="1">{"PI_Data",#N/A,TRUE,"P&amp;I Data"}</definedName>
    <definedName name="T2X" localSheetId="3" hidden="1">{"PI_Data",#N/A,TRUE,"P&amp;I Data"}</definedName>
    <definedName name="T2X" localSheetId="2" hidden="1">{"PI_Data",#N/A,TRUE,"P&amp;I Data"}</definedName>
    <definedName name="T2X" localSheetId="1" hidden="1">{"PI_Data",#N/A,TRUE,"P&amp;I Data"}</definedName>
    <definedName name="T2X" localSheetId="12" hidden="1">{"PI_Data",#N/A,TRUE,"P&amp;I Data"}</definedName>
    <definedName name="T2X" localSheetId="0" hidden="1">{"PI_Data",#N/A,TRUE,"P&amp;I Data"}</definedName>
    <definedName name="T2X" hidden="1">{"PI_Data",#N/A,TRUE,"P&amp;I Data"}</definedName>
    <definedName name="taxcodes" localSheetId="11">#REF!</definedName>
    <definedName name="taxcodes" localSheetId="10">#REF!</definedName>
    <definedName name="taxcodes" localSheetId="9">#REF!</definedName>
    <definedName name="taxcodes" localSheetId="8">#REF!</definedName>
    <definedName name="taxcodes" localSheetId="7">#REF!</definedName>
    <definedName name="taxcodes" localSheetId="6">#REF!</definedName>
    <definedName name="taxcodes" localSheetId="5">#REF!</definedName>
    <definedName name="taxcodes" localSheetId="4">#REF!</definedName>
    <definedName name="taxcodes" localSheetId="3">#REF!</definedName>
    <definedName name="taxcodes" localSheetId="2">#REF!</definedName>
    <definedName name="taxcodes" localSheetId="1">#REF!</definedName>
    <definedName name="taxcodes" localSheetId="12">#REF!</definedName>
    <definedName name="taxcodes" localSheetId="0">#REF!</definedName>
    <definedName name="taxcodes">#REF!</definedName>
    <definedName name="test" localSheetId="11" hidden="1">{"PI_Data",#N/A,TRUE,"P&amp;I Data"}</definedName>
    <definedName name="test" localSheetId="10" hidden="1">{"PI_Data",#N/A,TRUE,"P&amp;I Data"}</definedName>
    <definedName name="test" localSheetId="9" hidden="1">{"PI_Data",#N/A,TRUE,"P&amp;I Data"}</definedName>
    <definedName name="test" localSheetId="8" hidden="1">{"PI_Data",#N/A,TRUE,"P&amp;I Data"}</definedName>
    <definedName name="test" localSheetId="7" hidden="1">{"PI_Data",#N/A,TRUE,"P&amp;I Data"}</definedName>
    <definedName name="test" localSheetId="6" hidden="1">{"PI_Data",#N/A,TRUE,"P&amp;I Data"}</definedName>
    <definedName name="test" localSheetId="5" hidden="1">{"PI_Data",#N/A,TRUE,"P&amp;I Data"}</definedName>
    <definedName name="test" localSheetId="4" hidden="1">{"PI_Data",#N/A,TRUE,"P&amp;I Data"}</definedName>
    <definedName name="test" localSheetId="3" hidden="1">{"PI_Data",#N/A,TRUE,"P&amp;I Data"}</definedName>
    <definedName name="test" localSheetId="2" hidden="1">{"PI_Data",#N/A,TRUE,"P&amp;I Data"}</definedName>
    <definedName name="test" localSheetId="1" hidden="1">{"PI_Data",#N/A,TRUE,"P&amp;I Data"}</definedName>
    <definedName name="test" localSheetId="12" hidden="1">{"PI_Data",#N/A,TRUE,"P&amp;I Data"}</definedName>
    <definedName name="test" localSheetId="0" hidden="1">{"PI_Data",#N/A,TRUE,"P&amp;I Data"}</definedName>
    <definedName name="test" hidden="1">{"PI_Data",#N/A,TRUE,"P&amp;I Data"}</definedName>
    <definedName name="TP_Footer_Path" hidden="1">"S:\23150\05RET\exec calcs\Chinn\"</definedName>
    <definedName name="TP_Footer_User" hidden="1">"CORBINP"</definedName>
    <definedName name="TP_Footer_Version" hidden="1">"v3.00"</definedName>
    <definedName name="TT" localSheetId="11" hidden="1">{"PI_Data",#N/A,TRUE,"P&amp;I Data"}</definedName>
    <definedName name="TT" localSheetId="10" hidden="1">{"PI_Data",#N/A,TRUE,"P&amp;I Data"}</definedName>
    <definedName name="TT" localSheetId="9" hidden="1">{"PI_Data",#N/A,TRUE,"P&amp;I Data"}</definedName>
    <definedName name="TT" localSheetId="8" hidden="1">{"PI_Data",#N/A,TRUE,"P&amp;I Data"}</definedName>
    <definedName name="TT" localSheetId="7" hidden="1">{"PI_Data",#N/A,TRUE,"P&amp;I Data"}</definedName>
    <definedName name="TT" localSheetId="6" hidden="1">{"PI_Data",#N/A,TRUE,"P&amp;I Data"}</definedName>
    <definedName name="TT" localSheetId="5" hidden="1">{"PI_Data",#N/A,TRUE,"P&amp;I Data"}</definedName>
    <definedName name="TT" localSheetId="4" hidden="1">{"PI_Data",#N/A,TRUE,"P&amp;I Data"}</definedName>
    <definedName name="TT" localSheetId="3" hidden="1">{"PI_Data",#N/A,TRUE,"P&amp;I Data"}</definedName>
    <definedName name="TT" localSheetId="2" hidden="1">{"PI_Data",#N/A,TRUE,"P&amp;I Data"}</definedName>
    <definedName name="TT" localSheetId="1" hidden="1">{"PI_Data",#N/A,TRUE,"P&amp;I Data"}</definedName>
    <definedName name="TT" localSheetId="12" hidden="1">{"PI_Data",#N/A,TRUE,"P&amp;I Data"}</definedName>
    <definedName name="TT" localSheetId="0" hidden="1">{"PI_Data",#N/A,TRUE,"P&amp;I Data"}</definedName>
    <definedName name="TT" hidden="1">{"PI_Data",#N/A,TRUE,"P&amp;I Data"}</definedName>
    <definedName name="ttttttttttttttttttttttaaaaaaaaaaaa" localSheetId="11" hidden="1">{"PI_Data",#N/A,TRUE,"P&amp;I Data"}</definedName>
    <definedName name="ttttttttttttttttttttttaaaaaaaaaaaa" localSheetId="10" hidden="1">{"PI_Data",#N/A,TRUE,"P&amp;I Data"}</definedName>
    <definedName name="ttttttttttttttttttttttaaaaaaaaaaaa" localSheetId="9" hidden="1">{"PI_Data",#N/A,TRUE,"P&amp;I Data"}</definedName>
    <definedName name="ttttttttttttttttttttttaaaaaaaaaaaa" localSheetId="8" hidden="1">{"PI_Data",#N/A,TRUE,"P&amp;I Data"}</definedName>
    <definedName name="ttttttttttttttttttttttaaaaaaaaaaaa" localSheetId="7" hidden="1">{"PI_Data",#N/A,TRUE,"P&amp;I Data"}</definedName>
    <definedName name="ttttttttttttttttttttttaaaaaaaaaaaa" localSheetId="6" hidden="1">{"PI_Data",#N/A,TRUE,"P&amp;I Data"}</definedName>
    <definedName name="ttttttttttttttttttttttaaaaaaaaaaaa" localSheetId="5" hidden="1">{"PI_Data",#N/A,TRUE,"P&amp;I Data"}</definedName>
    <definedName name="ttttttttttttttttttttttaaaaaaaaaaaa" localSheetId="4" hidden="1">{"PI_Data",#N/A,TRUE,"P&amp;I Data"}</definedName>
    <definedName name="ttttttttttttttttttttttaaaaaaaaaaaa" localSheetId="3" hidden="1">{"PI_Data",#N/A,TRUE,"P&amp;I Data"}</definedName>
    <definedName name="ttttttttttttttttttttttaaaaaaaaaaaa" localSheetId="2" hidden="1">{"PI_Data",#N/A,TRUE,"P&amp;I Data"}</definedName>
    <definedName name="ttttttttttttttttttttttaaaaaaaaaaaa" localSheetId="1" hidden="1">{"PI_Data",#N/A,TRUE,"P&amp;I Data"}</definedName>
    <definedName name="ttttttttttttttttttttttaaaaaaaaaaaa" localSheetId="12" hidden="1">{"PI_Data",#N/A,TRUE,"P&amp;I Data"}</definedName>
    <definedName name="ttttttttttttttttttttttaaaaaaaaaaaa" localSheetId="0" hidden="1">{"PI_Data",#N/A,TRUE,"P&amp;I Data"}</definedName>
    <definedName name="ttttttttttttttttttttttaaaaaaaaaaaa" hidden="1">{"PI_Data",#N/A,TRUE,"P&amp;I Data"}</definedName>
    <definedName name="uuuuuuuuuuuuuuuuuuuuuuuuuuuuuu" localSheetId="11" hidden="1">{"PI_Data",#N/A,TRUE,"P&amp;I Data"}</definedName>
    <definedName name="uuuuuuuuuuuuuuuuuuuuuuuuuuuuuu" localSheetId="10" hidden="1">{"PI_Data",#N/A,TRUE,"P&amp;I Data"}</definedName>
    <definedName name="uuuuuuuuuuuuuuuuuuuuuuuuuuuuuu" localSheetId="9" hidden="1">{"PI_Data",#N/A,TRUE,"P&amp;I Data"}</definedName>
    <definedName name="uuuuuuuuuuuuuuuuuuuuuuuuuuuuuu" localSheetId="8" hidden="1">{"PI_Data",#N/A,TRUE,"P&amp;I Data"}</definedName>
    <definedName name="uuuuuuuuuuuuuuuuuuuuuuuuuuuuuu" localSheetId="7" hidden="1">{"PI_Data",#N/A,TRUE,"P&amp;I Data"}</definedName>
    <definedName name="uuuuuuuuuuuuuuuuuuuuuuuuuuuuuu" localSheetId="6" hidden="1">{"PI_Data",#N/A,TRUE,"P&amp;I Data"}</definedName>
    <definedName name="uuuuuuuuuuuuuuuuuuuuuuuuuuuuuu" localSheetId="5" hidden="1">{"PI_Data",#N/A,TRUE,"P&amp;I Data"}</definedName>
    <definedName name="uuuuuuuuuuuuuuuuuuuuuuuuuuuuuu" localSheetId="4" hidden="1">{"PI_Data",#N/A,TRUE,"P&amp;I Data"}</definedName>
    <definedName name="uuuuuuuuuuuuuuuuuuuuuuuuuuuuuu" localSheetId="3" hidden="1">{"PI_Data",#N/A,TRUE,"P&amp;I Data"}</definedName>
    <definedName name="uuuuuuuuuuuuuuuuuuuuuuuuuuuuuu" localSheetId="2" hidden="1">{"PI_Data",#N/A,TRUE,"P&amp;I Data"}</definedName>
    <definedName name="uuuuuuuuuuuuuuuuuuuuuuuuuuuuuu" localSheetId="1" hidden="1">{"PI_Data",#N/A,TRUE,"P&amp;I Data"}</definedName>
    <definedName name="uuuuuuuuuuuuuuuuuuuuuuuuuuuuuu" localSheetId="12" hidden="1">{"PI_Data",#N/A,TRUE,"P&amp;I Data"}</definedName>
    <definedName name="uuuuuuuuuuuuuuuuuuuuuuuuuuuuuu" localSheetId="0" hidden="1">{"PI_Data",#N/A,TRUE,"P&amp;I Data"}</definedName>
    <definedName name="uuuuuuuuuuuuuuuuuuuuuuuuuuuuuu" hidden="1">{"PI_Data",#N/A,TRUE,"P&amp;I Data"}</definedName>
    <definedName name="VMBA05" localSheetId="11" hidden="1">{"PI_Data",#N/A,TRUE,"P&amp;I Data"}</definedName>
    <definedName name="VMBA05" localSheetId="10" hidden="1">{"PI_Data",#N/A,TRUE,"P&amp;I Data"}</definedName>
    <definedName name="VMBA05" localSheetId="9" hidden="1">{"PI_Data",#N/A,TRUE,"P&amp;I Data"}</definedName>
    <definedName name="VMBA05" localSheetId="8" hidden="1">{"PI_Data",#N/A,TRUE,"P&amp;I Data"}</definedName>
    <definedName name="VMBA05" localSheetId="7" hidden="1">{"PI_Data",#N/A,TRUE,"P&amp;I Data"}</definedName>
    <definedName name="VMBA05" localSheetId="6" hidden="1">{"PI_Data",#N/A,TRUE,"P&amp;I Data"}</definedName>
    <definedName name="VMBA05" localSheetId="5" hidden="1">{"PI_Data",#N/A,TRUE,"P&amp;I Data"}</definedName>
    <definedName name="VMBA05" localSheetId="4" hidden="1">{"PI_Data",#N/A,TRUE,"P&amp;I Data"}</definedName>
    <definedName name="VMBA05" localSheetId="3" hidden="1">{"PI_Data",#N/A,TRUE,"P&amp;I Data"}</definedName>
    <definedName name="VMBA05" localSheetId="2" hidden="1">{"PI_Data",#N/A,TRUE,"P&amp;I Data"}</definedName>
    <definedName name="VMBA05" localSheetId="1" hidden="1">{"PI_Data",#N/A,TRUE,"P&amp;I Data"}</definedName>
    <definedName name="VMBA05" localSheetId="12" hidden="1">{"PI_Data",#N/A,TRUE,"P&amp;I Data"}</definedName>
    <definedName name="VMBA05" localSheetId="0" hidden="1">{"PI_Data",#N/A,TRUE,"P&amp;I Data"}</definedName>
    <definedName name="VMBA05" hidden="1">{"PI_Data",#N/A,TRUE,"P&amp;I Data"}</definedName>
    <definedName name="vv" localSheetId="11" hidden="1">{#N/A,#N/A,FALSE,"CTC Summary - EOY";#N/A,#N/A,FALSE,"CTC Summary - Wtavg"}</definedName>
    <definedName name="vv" localSheetId="10" hidden="1">{#N/A,#N/A,FALSE,"CTC Summary - EOY";#N/A,#N/A,FALSE,"CTC Summary - Wtavg"}</definedName>
    <definedName name="vv" localSheetId="9" hidden="1">{#N/A,#N/A,FALSE,"CTC Summary - EOY";#N/A,#N/A,FALSE,"CTC Summary - Wtavg"}</definedName>
    <definedName name="vv" localSheetId="8" hidden="1">{#N/A,#N/A,FALSE,"CTC Summary - EOY";#N/A,#N/A,FALSE,"CTC Summary - Wtavg"}</definedName>
    <definedName name="vv" localSheetId="7" hidden="1">{#N/A,#N/A,FALSE,"CTC Summary - EOY";#N/A,#N/A,FALSE,"CTC Summary - Wtavg"}</definedName>
    <definedName name="vv" localSheetId="6" hidden="1">{#N/A,#N/A,FALSE,"CTC Summary - EOY";#N/A,#N/A,FALSE,"CTC Summary - Wtavg"}</definedName>
    <definedName name="vv" localSheetId="5" hidden="1">{#N/A,#N/A,FALSE,"CTC Summary - EOY";#N/A,#N/A,FALSE,"CTC Summary - Wtavg"}</definedName>
    <definedName name="vv" localSheetId="4" hidden="1">{#N/A,#N/A,FALSE,"CTC Summary - EOY";#N/A,#N/A,FALSE,"CTC Summary - Wtavg"}</definedName>
    <definedName name="vv" localSheetId="3" hidden="1">{#N/A,#N/A,FALSE,"CTC Summary - EOY";#N/A,#N/A,FALSE,"CTC Summary - Wtavg"}</definedName>
    <definedName name="vv" localSheetId="2" hidden="1">{#N/A,#N/A,FALSE,"CTC Summary - EOY";#N/A,#N/A,FALSE,"CTC Summary - Wtavg"}</definedName>
    <definedName name="vv" localSheetId="1" hidden="1">{#N/A,#N/A,FALSE,"CTC Summary - EOY";#N/A,#N/A,FALSE,"CTC Summary - Wtavg"}</definedName>
    <definedName name="vv" localSheetId="12" hidden="1">{#N/A,#N/A,FALSE,"CTC Summary - EOY";#N/A,#N/A,FALSE,"CTC Summary - Wtavg"}</definedName>
    <definedName name="vv" localSheetId="0" hidden="1">{#N/A,#N/A,FALSE,"CTC Summary - EOY";#N/A,#N/A,FALSE,"CTC Summary - Wtavg"}</definedName>
    <definedName name="vv" hidden="1">{#N/A,#N/A,FALSE,"CTC Summary - EOY";#N/A,#N/A,FALSE,"CTC Summary - Wtavg"}</definedName>
    <definedName name="vvvvvvvvvvvvvvvvvvvvvvvvvvvvvvvvvvvvvvvvvv" localSheetId="11" hidden="1">{"PI_Data",#N/A,TRUE,"P&amp;I Data"}</definedName>
    <definedName name="vvvvvvvvvvvvvvvvvvvvvvvvvvvvvvvvvvvvvvvvvv" localSheetId="10" hidden="1">{"PI_Data",#N/A,TRUE,"P&amp;I Data"}</definedName>
    <definedName name="vvvvvvvvvvvvvvvvvvvvvvvvvvvvvvvvvvvvvvvvvv" localSheetId="9" hidden="1">{"PI_Data",#N/A,TRUE,"P&amp;I Data"}</definedName>
    <definedName name="vvvvvvvvvvvvvvvvvvvvvvvvvvvvvvvvvvvvvvvvvv" localSheetId="8" hidden="1">{"PI_Data",#N/A,TRUE,"P&amp;I Data"}</definedName>
    <definedName name="vvvvvvvvvvvvvvvvvvvvvvvvvvvvvvvvvvvvvvvvvv" localSheetId="7" hidden="1">{"PI_Data",#N/A,TRUE,"P&amp;I Data"}</definedName>
    <definedName name="vvvvvvvvvvvvvvvvvvvvvvvvvvvvvvvvvvvvvvvvvv" localSheetId="6" hidden="1">{"PI_Data",#N/A,TRUE,"P&amp;I Data"}</definedName>
    <definedName name="vvvvvvvvvvvvvvvvvvvvvvvvvvvvvvvvvvvvvvvvvv" localSheetId="5" hidden="1">{"PI_Data",#N/A,TRUE,"P&amp;I Data"}</definedName>
    <definedName name="vvvvvvvvvvvvvvvvvvvvvvvvvvvvvvvvvvvvvvvvvv" localSheetId="4" hidden="1">{"PI_Data",#N/A,TRUE,"P&amp;I Data"}</definedName>
    <definedName name="vvvvvvvvvvvvvvvvvvvvvvvvvvvvvvvvvvvvvvvvvv" localSheetId="3" hidden="1">{"PI_Data",#N/A,TRUE,"P&amp;I Data"}</definedName>
    <definedName name="vvvvvvvvvvvvvvvvvvvvvvvvvvvvvvvvvvvvvvvvvv" localSheetId="2" hidden="1">{"PI_Data",#N/A,TRUE,"P&amp;I Data"}</definedName>
    <definedName name="vvvvvvvvvvvvvvvvvvvvvvvvvvvvvvvvvvvvvvvvvv" localSheetId="1" hidden="1">{"PI_Data",#N/A,TRUE,"P&amp;I Data"}</definedName>
    <definedName name="vvvvvvvvvvvvvvvvvvvvvvvvvvvvvvvvvvvvvvvvvv" localSheetId="12" hidden="1">{"PI_Data",#N/A,TRUE,"P&amp;I Data"}</definedName>
    <definedName name="vvvvvvvvvvvvvvvvvvvvvvvvvvvvvvvvvvvvvvvvvv" localSheetId="0" hidden="1">{"PI_Data",#N/A,TRUE,"P&amp;I Data"}</definedName>
    <definedName name="vvvvvvvvvvvvvvvvvvvvvvvvvvvvvvvvvvvvvvvvvv" hidden="1">{"PI_Data",#N/A,TRUE,"P&amp;I Data"}</definedName>
    <definedName name="wrn.Accelerated." localSheetId="11" hidden="1">{#N/A,#N/A,FALSE,"CTC Summary - EOY";#N/A,#N/A,FALSE,"CTC Summary - Wtavg"}</definedName>
    <definedName name="wrn.Accelerated." localSheetId="10" hidden="1">{#N/A,#N/A,FALSE,"CTC Summary - EOY";#N/A,#N/A,FALSE,"CTC Summary - Wtavg"}</definedName>
    <definedName name="wrn.Accelerated." localSheetId="9" hidden="1">{#N/A,#N/A,FALSE,"CTC Summary - EOY";#N/A,#N/A,FALSE,"CTC Summary - Wtavg"}</definedName>
    <definedName name="wrn.Accelerated." localSheetId="8" hidden="1">{#N/A,#N/A,FALSE,"CTC Summary - EOY";#N/A,#N/A,FALSE,"CTC Summary - Wtavg"}</definedName>
    <definedName name="wrn.Accelerated." localSheetId="7" hidden="1">{#N/A,#N/A,FALSE,"CTC Summary - EOY";#N/A,#N/A,FALSE,"CTC Summary - Wtavg"}</definedName>
    <definedName name="wrn.Accelerated." localSheetId="6" hidden="1">{#N/A,#N/A,FALSE,"CTC Summary - EOY";#N/A,#N/A,FALSE,"CTC Summary - Wtavg"}</definedName>
    <definedName name="wrn.Accelerated." localSheetId="5" hidden="1">{#N/A,#N/A,FALSE,"CTC Summary - EOY";#N/A,#N/A,FALSE,"CTC Summary - Wtavg"}</definedName>
    <definedName name="wrn.Accelerated." localSheetId="4" hidden="1">{#N/A,#N/A,FALSE,"CTC Summary - EOY";#N/A,#N/A,FALSE,"CTC Summary - Wtavg"}</definedName>
    <definedName name="wrn.Accelerated." localSheetId="3" hidden="1">{#N/A,#N/A,FALSE,"CTC Summary - EOY";#N/A,#N/A,FALSE,"CTC Summary - Wtavg"}</definedName>
    <definedName name="wrn.Accelerated." localSheetId="2" hidden="1">{#N/A,#N/A,FALSE,"CTC Summary - EOY";#N/A,#N/A,FALSE,"CTC Summary - Wtavg"}</definedName>
    <definedName name="wrn.Accelerated." localSheetId="1" hidden="1">{#N/A,#N/A,FALSE,"CTC Summary - EOY";#N/A,#N/A,FALSE,"CTC Summary - Wtavg"}</definedName>
    <definedName name="wrn.Accelerated." localSheetId="12" hidden="1">{#N/A,#N/A,FALSE,"CTC Summary - EOY";#N/A,#N/A,FALSE,"CTC Summary - Wtavg"}</definedName>
    <definedName name="wrn.Accelerated." localSheetId="0" hidden="1">{#N/A,#N/A,FALSE,"CTC Summary - EOY";#N/A,#N/A,FALSE,"CTC Summary - Wtavg"}</definedName>
    <definedName name="wrn.Accelerated." hidden="1">{#N/A,#N/A,FALSE,"CTC Summary - EOY";#N/A,#N/A,FALSE,"CTC Summary - Wtavg"}</definedName>
    <definedName name="wrn.accellerated1" localSheetId="11" hidden="1">{#N/A,#N/A,FALSE,"CTC Summary - EOY";#N/A,#N/A,FALSE,"CTC Summary - Wtavg"}</definedName>
    <definedName name="wrn.accellerated1" localSheetId="10" hidden="1">{#N/A,#N/A,FALSE,"CTC Summary - EOY";#N/A,#N/A,FALSE,"CTC Summary - Wtavg"}</definedName>
    <definedName name="wrn.accellerated1" localSheetId="9" hidden="1">{#N/A,#N/A,FALSE,"CTC Summary - EOY";#N/A,#N/A,FALSE,"CTC Summary - Wtavg"}</definedName>
    <definedName name="wrn.accellerated1" localSheetId="8" hidden="1">{#N/A,#N/A,FALSE,"CTC Summary - EOY";#N/A,#N/A,FALSE,"CTC Summary - Wtavg"}</definedName>
    <definedName name="wrn.accellerated1" localSheetId="7" hidden="1">{#N/A,#N/A,FALSE,"CTC Summary - EOY";#N/A,#N/A,FALSE,"CTC Summary - Wtavg"}</definedName>
    <definedName name="wrn.accellerated1" localSheetId="6" hidden="1">{#N/A,#N/A,FALSE,"CTC Summary - EOY";#N/A,#N/A,FALSE,"CTC Summary - Wtavg"}</definedName>
    <definedName name="wrn.accellerated1" localSheetId="5" hidden="1">{#N/A,#N/A,FALSE,"CTC Summary - EOY";#N/A,#N/A,FALSE,"CTC Summary - Wtavg"}</definedName>
    <definedName name="wrn.accellerated1" localSheetId="4" hidden="1">{#N/A,#N/A,FALSE,"CTC Summary - EOY";#N/A,#N/A,FALSE,"CTC Summary - Wtavg"}</definedName>
    <definedName name="wrn.accellerated1" localSheetId="3" hidden="1">{#N/A,#N/A,FALSE,"CTC Summary - EOY";#N/A,#N/A,FALSE,"CTC Summary - Wtavg"}</definedName>
    <definedName name="wrn.accellerated1" localSheetId="2" hidden="1">{#N/A,#N/A,FALSE,"CTC Summary - EOY";#N/A,#N/A,FALSE,"CTC Summary - Wtavg"}</definedName>
    <definedName name="wrn.accellerated1" localSheetId="1" hidden="1">{#N/A,#N/A,FALSE,"CTC Summary - EOY";#N/A,#N/A,FALSE,"CTC Summary - Wtavg"}</definedName>
    <definedName name="wrn.accellerated1" localSheetId="12" hidden="1">{#N/A,#N/A,FALSE,"CTC Summary - EOY";#N/A,#N/A,FALSE,"CTC Summary - Wtavg"}</definedName>
    <definedName name="wrn.accellerated1" localSheetId="0" hidden="1">{#N/A,#N/A,FALSE,"CTC Summary - EOY";#N/A,#N/A,FALSE,"CTC Summary - Wtavg"}</definedName>
    <definedName name="wrn.accellerated1" hidden="1">{#N/A,#N/A,FALSE,"CTC Summary - EOY";#N/A,#N/A,FALSE,"CTC Summary - Wtavg"}</definedName>
    <definedName name="wrn.AG." localSheetId="11" hidden="1">{#N/A,#N/A,FALSE,"AG-1";#N/A,#N/A,FALSE,"AG-R";#N/A,#N/A,FALSE,"AG-V";#N/A,#N/A,FALSE,"AG-4";#N/A,#N/A,FALSE,"AG-5";#N/A,#N/A,FALSE,"AG-6";#N/A,#N/A,FALSE,"AG-7"}</definedName>
    <definedName name="wrn.AG." localSheetId="10" hidden="1">{#N/A,#N/A,FALSE,"AG-1";#N/A,#N/A,FALSE,"AG-R";#N/A,#N/A,FALSE,"AG-V";#N/A,#N/A,FALSE,"AG-4";#N/A,#N/A,FALSE,"AG-5";#N/A,#N/A,FALSE,"AG-6";#N/A,#N/A,FALSE,"AG-7"}</definedName>
    <definedName name="wrn.AG." localSheetId="9" hidden="1">{#N/A,#N/A,FALSE,"AG-1";#N/A,#N/A,FALSE,"AG-R";#N/A,#N/A,FALSE,"AG-V";#N/A,#N/A,FALSE,"AG-4";#N/A,#N/A,FALSE,"AG-5";#N/A,#N/A,FALSE,"AG-6";#N/A,#N/A,FALSE,"AG-7"}</definedName>
    <definedName name="wrn.AG." localSheetId="8" hidden="1">{#N/A,#N/A,FALSE,"AG-1";#N/A,#N/A,FALSE,"AG-R";#N/A,#N/A,FALSE,"AG-V";#N/A,#N/A,FALSE,"AG-4";#N/A,#N/A,FALSE,"AG-5";#N/A,#N/A,FALSE,"AG-6";#N/A,#N/A,FALSE,"AG-7"}</definedName>
    <definedName name="wrn.AG." localSheetId="7" hidden="1">{#N/A,#N/A,FALSE,"AG-1";#N/A,#N/A,FALSE,"AG-R";#N/A,#N/A,FALSE,"AG-V";#N/A,#N/A,FALSE,"AG-4";#N/A,#N/A,FALSE,"AG-5";#N/A,#N/A,FALSE,"AG-6";#N/A,#N/A,FALSE,"AG-7"}</definedName>
    <definedName name="wrn.AG." localSheetId="6" hidden="1">{#N/A,#N/A,FALSE,"AG-1";#N/A,#N/A,FALSE,"AG-R";#N/A,#N/A,FALSE,"AG-V";#N/A,#N/A,FALSE,"AG-4";#N/A,#N/A,FALSE,"AG-5";#N/A,#N/A,FALSE,"AG-6";#N/A,#N/A,FALSE,"AG-7"}</definedName>
    <definedName name="wrn.AG." localSheetId="5" hidden="1">{#N/A,#N/A,FALSE,"AG-1";#N/A,#N/A,FALSE,"AG-R";#N/A,#N/A,FALSE,"AG-V";#N/A,#N/A,FALSE,"AG-4";#N/A,#N/A,FALSE,"AG-5";#N/A,#N/A,FALSE,"AG-6";#N/A,#N/A,FALSE,"AG-7"}</definedName>
    <definedName name="wrn.AG." localSheetId="4" hidden="1">{#N/A,#N/A,FALSE,"AG-1";#N/A,#N/A,FALSE,"AG-R";#N/A,#N/A,FALSE,"AG-V";#N/A,#N/A,FALSE,"AG-4";#N/A,#N/A,FALSE,"AG-5";#N/A,#N/A,FALSE,"AG-6";#N/A,#N/A,FALSE,"AG-7"}</definedName>
    <definedName name="wrn.AG." localSheetId="3" hidden="1">{#N/A,#N/A,FALSE,"AG-1";#N/A,#N/A,FALSE,"AG-R";#N/A,#N/A,FALSE,"AG-V";#N/A,#N/A,FALSE,"AG-4";#N/A,#N/A,FALSE,"AG-5";#N/A,#N/A,FALSE,"AG-6";#N/A,#N/A,FALSE,"AG-7"}</definedName>
    <definedName name="wrn.AG." localSheetId="2" hidden="1">{#N/A,#N/A,FALSE,"AG-1";#N/A,#N/A,FALSE,"AG-R";#N/A,#N/A,FALSE,"AG-V";#N/A,#N/A,FALSE,"AG-4";#N/A,#N/A,FALSE,"AG-5";#N/A,#N/A,FALSE,"AG-6";#N/A,#N/A,FALSE,"AG-7"}</definedName>
    <definedName name="wrn.AG." localSheetId="1" hidden="1">{#N/A,#N/A,FALSE,"AG-1";#N/A,#N/A,FALSE,"AG-R";#N/A,#N/A,FALSE,"AG-V";#N/A,#N/A,FALSE,"AG-4";#N/A,#N/A,FALSE,"AG-5";#N/A,#N/A,FALSE,"AG-6";#N/A,#N/A,FALSE,"AG-7"}</definedName>
    <definedName name="wrn.AG." localSheetId="12" hidden="1">{#N/A,#N/A,FALSE,"AG-1";#N/A,#N/A,FALSE,"AG-R";#N/A,#N/A,FALSE,"AG-V";#N/A,#N/A,FALSE,"AG-4";#N/A,#N/A,FALSE,"AG-5";#N/A,#N/A,FALSE,"AG-6";#N/A,#N/A,FALSE,"AG-7"}</definedName>
    <definedName name="wrn.AG." localSheetId="0" hidden="1">{#N/A,#N/A,FALSE,"AG-1";#N/A,#N/A,FALSE,"AG-R";#N/A,#N/A,FALSE,"AG-V";#N/A,#N/A,FALSE,"AG-4";#N/A,#N/A,FALSE,"AG-5";#N/A,#N/A,FALSE,"AG-6";#N/A,#N/A,FALSE,"AG-7"}</definedName>
    <definedName name="wrn.AG." hidden="1">{#N/A,#N/A,FALSE,"AG-1";#N/A,#N/A,FALSE,"AG-R";#N/A,#N/A,FALSE,"AG-V";#N/A,#N/A,FALSE,"AG-4";#N/A,#N/A,FALSE,"AG-5";#N/A,#N/A,FALSE,"AG-6";#N/A,#N/A,FALSE,"AG-7"}</definedName>
    <definedName name="wrn.AGa." localSheetId="11" hidden="1">{#N/A,#N/A,FALSE,"UN-AGRA";#N/A,#N/A,FALSE,"UN-AG1A";#N/A,#N/A,FALSE,"UN-AGVA";#N/A,#N/A,FALSE,"UN-AG4A ";#N/A,#N/A,FALSE,"UN-AG5A";#N/A,#N/A,FALSE,"UN-AG6A";#N/A,#N/A,FALSE,"Dist Calcs";#N/A,#N/A,FALSE,"7A-Avg.";#N/A,#N/A,FALSE,"7A Tier1-avg";#N/A,#N/A,FALSE,"7A Tier2-avg";#N/A,#N/A,FALSE,"Ag-7A Dist Calc"}</definedName>
    <definedName name="wrn.AGa." localSheetId="10" hidden="1">{#N/A,#N/A,FALSE,"UN-AGRA";#N/A,#N/A,FALSE,"UN-AG1A";#N/A,#N/A,FALSE,"UN-AGVA";#N/A,#N/A,FALSE,"UN-AG4A ";#N/A,#N/A,FALSE,"UN-AG5A";#N/A,#N/A,FALSE,"UN-AG6A";#N/A,#N/A,FALSE,"Dist Calcs";#N/A,#N/A,FALSE,"7A-Avg.";#N/A,#N/A,FALSE,"7A Tier1-avg";#N/A,#N/A,FALSE,"7A Tier2-avg";#N/A,#N/A,FALSE,"Ag-7A Dist Calc"}</definedName>
    <definedName name="wrn.AGa." localSheetId="9" hidden="1">{#N/A,#N/A,FALSE,"UN-AGRA";#N/A,#N/A,FALSE,"UN-AG1A";#N/A,#N/A,FALSE,"UN-AGVA";#N/A,#N/A,FALSE,"UN-AG4A ";#N/A,#N/A,FALSE,"UN-AG5A";#N/A,#N/A,FALSE,"UN-AG6A";#N/A,#N/A,FALSE,"Dist Calcs";#N/A,#N/A,FALSE,"7A-Avg.";#N/A,#N/A,FALSE,"7A Tier1-avg";#N/A,#N/A,FALSE,"7A Tier2-avg";#N/A,#N/A,FALSE,"Ag-7A Dist Calc"}</definedName>
    <definedName name="wrn.AGa." localSheetId="8" hidden="1">{#N/A,#N/A,FALSE,"UN-AGRA";#N/A,#N/A,FALSE,"UN-AG1A";#N/A,#N/A,FALSE,"UN-AGVA";#N/A,#N/A,FALSE,"UN-AG4A ";#N/A,#N/A,FALSE,"UN-AG5A";#N/A,#N/A,FALSE,"UN-AG6A";#N/A,#N/A,FALSE,"Dist Calcs";#N/A,#N/A,FALSE,"7A-Avg.";#N/A,#N/A,FALSE,"7A Tier1-avg";#N/A,#N/A,FALSE,"7A Tier2-avg";#N/A,#N/A,FALSE,"Ag-7A Dist Calc"}</definedName>
    <definedName name="wrn.AGa." localSheetId="7" hidden="1">{#N/A,#N/A,FALSE,"UN-AGRA";#N/A,#N/A,FALSE,"UN-AG1A";#N/A,#N/A,FALSE,"UN-AGVA";#N/A,#N/A,FALSE,"UN-AG4A ";#N/A,#N/A,FALSE,"UN-AG5A";#N/A,#N/A,FALSE,"UN-AG6A";#N/A,#N/A,FALSE,"Dist Calcs";#N/A,#N/A,FALSE,"7A-Avg.";#N/A,#N/A,FALSE,"7A Tier1-avg";#N/A,#N/A,FALSE,"7A Tier2-avg";#N/A,#N/A,FALSE,"Ag-7A Dist Calc"}</definedName>
    <definedName name="wrn.AGa." localSheetId="6" hidden="1">{#N/A,#N/A,FALSE,"UN-AGRA";#N/A,#N/A,FALSE,"UN-AG1A";#N/A,#N/A,FALSE,"UN-AGVA";#N/A,#N/A,FALSE,"UN-AG4A ";#N/A,#N/A,FALSE,"UN-AG5A";#N/A,#N/A,FALSE,"UN-AG6A";#N/A,#N/A,FALSE,"Dist Calcs";#N/A,#N/A,FALSE,"7A-Avg.";#N/A,#N/A,FALSE,"7A Tier1-avg";#N/A,#N/A,FALSE,"7A Tier2-avg";#N/A,#N/A,FALSE,"Ag-7A Dist Calc"}</definedName>
    <definedName name="wrn.AGa." localSheetId="5" hidden="1">{#N/A,#N/A,FALSE,"UN-AGRA";#N/A,#N/A,FALSE,"UN-AG1A";#N/A,#N/A,FALSE,"UN-AGVA";#N/A,#N/A,FALSE,"UN-AG4A ";#N/A,#N/A,FALSE,"UN-AG5A";#N/A,#N/A,FALSE,"UN-AG6A";#N/A,#N/A,FALSE,"Dist Calcs";#N/A,#N/A,FALSE,"7A-Avg.";#N/A,#N/A,FALSE,"7A Tier1-avg";#N/A,#N/A,FALSE,"7A Tier2-avg";#N/A,#N/A,FALSE,"Ag-7A Dist Calc"}</definedName>
    <definedName name="wrn.AGa." localSheetId="4" hidden="1">{#N/A,#N/A,FALSE,"UN-AGRA";#N/A,#N/A,FALSE,"UN-AG1A";#N/A,#N/A,FALSE,"UN-AGVA";#N/A,#N/A,FALSE,"UN-AG4A ";#N/A,#N/A,FALSE,"UN-AG5A";#N/A,#N/A,FALSE,"UN-AG6A";#N/A,#N/A,FALSE,"Dist Calcs";#N/A,#N/A,FALSE,"7A-Avg.";#N/A,#N/A,FALSE,"7A Tier1-avg";#N/A,#N/A,FALSE,"7A Tier2-avg";#N/A,#N/A,FALSE,"Ag-7A Dist Calc"}</definedName>
    <definedName name="wrn.AGa." localSheetId="3" hidden="1">{#N/A,#N/A,FALSE,"UN-AGRA";#N/A,#N/A,FALSE,"UN-AG1A";#N/A,#N/A,FALSE,"UN-AGVA";#N/A,#N/A,FALSE,"UN-AG4A ";#N/A,#N/A,FALSE,"UN-AG5A";#N/A,#N/A,FALSE,"UN-AG6A";#N/A,#N/A,FALSE,"Dist Calcs";#N/A,#N/A,FALSE,"7A-Avg.";#N/A,#N/A,FALSE,"7A Tier1-avg";#N/A,#N/A,FALSE,"7A Tier2-avg";#N/A,#N/A,FALSE,"Ag-7A Dist Calc"}</definedName>
    <definedName name="wrn.AGa." localSheetId="2" hidden="1">{#N/A,#N/A,FALSE,"UN-AGRA";#N/A,#N/A,FALSE,"UN-AG1A";#N/A,#N/A,FALSE,"UN-AGVA";#N/A,#N/A,FALSE,"UN-AG4A ";#N/A,#N/A,FALSE,"UN-AG5A";#N/A,#N/A,FALSE,"UN-AG6A";#N/A,#N/A,FALSE,"Dist Calcs";#N/A,#N/A,FALSE,"7A-Avg.";#N/A,#N/A,FALSE,"7A Tier1-avg";#N/A,#N/A,FALSE,"7A Tier2-avg";#N/A,#N/A,FALSE,"Ag-7A Dist Calc"}</definedName>
    <definedName name="wrn.AGa." localSheetId="1" hidden="1">{#N/A,#N/A,FALSE,"UN-AGRA";#N/A,#N/A,FALSE,"UN-AG1A";#N/A,#N/A,FALSE,"UN-AGVA";#N/A,#N/A,FALSE,"UN-AG4A ";#N/A,#N/A,FALSE,"UN-AG5A";#N/A,#N/A,FALSE,"UN-AG6A";#N/A,#N/A,FALSE,"Dist Calcs";#N/A,#N/A,FALSE,"7A-Avg.";#N/A,#N/A,FALSE,"7A Tier1-avg";#N/A,#N/A,FALSE,"7A Tier2-avg";#N/A,#N/A,FALSE,"Ag-7A Dist Calc"}</definedName>
    <definedName name="wrn.AGa." localSheetId="12" hidden="1">{#N/A,#N/A,FALSE,"UN-AGRA";#N/A,#N/A,FALSE,"UN-AG1A";#N/A,#N/A,FALSE,"UN-AGVA";#N/A,#N/A,FALSE,"UN-AG4A ";#N/A,#N/A,FALSE,"UN-AG5A";#N/A,#N/A,FALSE,"UN-AG6A";#N/A,#N/A,FALSE,"Dist Calcs";#N/A,#N/A,FALSE,"7A-Avg.";#N/A,#N/A,FALSE,"7A Tier1-avg";#N/A,#N/A,FALSE,"7A Tier2-avg";#N/A,#N/A,FALSE,"Ag-7A Dist Calc"}</definedName>
    <definedName name="wrn.AGa." localSheetId="0" hidden="1">{#N/A,#N/A,FALSE,"UN-AGRA";#N/A,#N/A,FALSE,"UN-AG1A";#N/A,#N/A,FALSE,"UN-AGVA";#N/A,#N/A,FALSE,"UN-AG4A ";#N/A,#N/A,FALSE,"UN-AG5A";#N/A,#N/A,FALSE,"UN-AG6A";#N/A,#N/A,FALSE,"Dist Calcs";#N/A,#N/A,FALSE,"7A-Avg.";#N/A,#N/A,FALSE,"7A Tier1-avg";#N/A,#N/A,FALSE,"7A Tier2-avg";#N/A,#N/A,FALSE,"Ag-7A Dist Calc"}</definedName>
    <definedName name="wrn.AGa." hidden="1">{#N/A,#N/A,FALSE,"UN-AGRA";#N/A,#N/A,FALSE,"UN-AG1A";#N/A,#N/A,FALSE,"UN-AGVA";#N/A,#N/A,FALSE,"UN-AG4A ";#N/A,#N/A,FALSE,"UN-AG5A";#N/A,#N/A,FALSE,"UN-AG6A";#N/A,#N/A,FALSE,"Dist Calcs";#N/A,#N/A,FALSE,"7A-Avg.";#N/A,#N/A,FALSE,"7A Tier1-avg";#N/A,#N/A,FALSE,"7A Tier2-avg";#N/A,#N/A,FALSE,"Ag-7A Dist Calc"}</definedName>
    <definedName name="wrn.Agb." localSheetId="11" hidden="1">{#N/A,#N/A,FALSE,"UN-AG1B";#N/A,#N/A,FALSE,"UN-AGRB  ";#N/A,#N/A,FALSE,"UN-AGVB ";#N/A,#N/A,FALSE,"UN-AG4B";#N/A,#N/A,FALSE,"UN-AG4C";#N/A,#N/A,FALSE,"UN-AG5B";#N/A,#N/A,FALSE,"UN-AG5C ";#N/A,#N/A,FALSE,"UN-AG6B";#N/A,#N/A,FALSE,"Dist Cals";#N/A,#N/A,FALSE,"7B-Avg.";#N/A,#N/A,FALSE,"7B Tier1-avg";#N/A,#N/A,FALSE,"7B Tier2-avg";#N/A,#N/A,FALSE,"Ag-7B Dist Calc";#N/A,#N/A,FALSE,"AG RL Calc"}</definedName>
    <definedName name="wrn.Agb." localSheetId="10" hidden="1">{#N/A,#N/A,FALSE,"UN-AG1B";#N/A,#N/A,FALSE,"UN-AGRB  ";#N/A,#N/A,FALSE,"UN-AGVB ";#N/A,#N/A,FALSE,"UN-AG4B";#N/A,#N/A,FALSE,"UN-AG4C";#N/A,#N/A,FALSE,"UN-AG5B";#N/A,#N/A,FALSE,"UN-AG5C ";#N/A,#N/A,FALSE,"UN-AG6B";#N/A,#N/A,FALSE,"Dist Cals";#N/A,#N/A,FALSE,"7B-Avg.";#N/A,#N/A,FALSE,"7B Tier1-avg";#N/A,#N/A,FALSE,"7B Tier2-avg";#N/A,#N/A,FALSE,"Ag-7B Dist Calc";#N/A,#N/A,FALSE,"AG RL Calc"}</definedName>
    <definedName name="wrn.Agb." localSheetId="9" hidden="1">{#N/A,#N/A,FALSE,"UN-AG1B";#N/A,#N/A,FALSE,"UN-AGRB  ";#N/A,#N/A,FALSE,"UN-AGVB ";#N/A,#N/A,FALSE,"UN-AG4B";#N/A,#N/A,FALSE,"UN-AG4C";#N/A,#N/A,FALSE,"UN-AG5B";#N/A,#N/A,FALSE,"UN-AG5C ";#N/A,#N/A,FALSE,"UN-AG6B";#N/A,#N/A,FALSE,"Dist Cals";#N/A,#N/A,FALSE,"7B-Avg.";#N/A,#N/A,FALSE,"7B Tier1-avg";#N/A,#N/A,FALSE,"7B Tier2-avg";#N/A,#N/A,FALSE,"Ag-7B Dist Calc";#N/A,#N/A,FALSE,"AG RL Calc"}</definedName>
    <definedName name="wrn.Agb." localSheetId="8" hidden="1">{#N/A,#N/A,FALSE,"UN-AG1B";#N/A,#N/A,FALSE,"UN-AGRB  ";#N/A,#N/A,FALSE,"UN-AGVB ";#N/A,#N/A,FALSE,"UN-AG4B";#N/A,#N/A,FALSE,"UN-AG4C";#N/A,#N/A,FALSE,"UN-AG5B";#N/A,#N/A,FALSE,"UN-AG5C ";#N/A,#N/A,FALSE,"UN-AG6B";#N/A,#N/A,FALSE,"Dist Cals";#N/A,#N/A,FALSE,"7B-Avg.";#N/A,#N/A,FALSE,"7B Tier1-avg";#N/A,#N/A,FALSE,"7B Tier2-avg";#N/A,#N/A,FALSE,"Ag-7B Dist Calc";#N/A,#N/A,FALSE,"AG RL Calc"}</definedName>
    <definedName name="wrn.Agb." localSheetId="7" hidden="1">{#N/A,#N/A,FALSE,"UN-AG1B";#N/A,#N/A,FALSE,"UN-AGRB  ";#N/A,#N/A,FALSE,"UN-AGVB ";#N/A,#N/A,FALSE,"UN-AG4B";#N/A,#N/A,FALSE,"UN-AG4C";#N/A,#N/A,FALSE,"UN-AG5B";#N/A,#N/A,FALSE,"UN-AG5C ";#N/A,#N/A,FALSE,"UN-AG6B";#N/A,#N/A,FALSE,"Dist Cals";#N/A,#N/A,FALSE,"7B-Avg.";#N/A,#N/A,FALSE,"7B Tier1-avg";#N/A,#N/A,FALSE,"7B Tier2-avg";#N/A,#N/A,FALSE,"Ag-7B Dist Calc";#N/A,#N/A,FALSE,"AG RL Calc"}</definedName>
    <definedName name="wrn.Agb." localSheetId="6" hidden="1">{#N/A,#N/A,FALSE,"UN-AG1B";#N/A,#N/A,FALSE,"UN-AGRB  ";#N/A,#N/A,FALSE,"UN-AGVB ";#N/A,#N/A,FALSE,"UN-AG4B";#N/A,#N/A,FALSE,"UN-AG4C";#N/A,#N/A,FALSE,"UN-AG5B";#N/A,#N/A,FALSE,"UN-AG5C ";#N/A,#N/A,FALSE,"UN-AG6B";#N/A,#N/A,FALSE,"Dist Cals";#N/A,#N/A,FALSE,"7B-Avg.";#N/A,#N/A,FALSE,"7B Tier1-avg";#N/A,#N/A,FALSE,"7B Tier2-avg";#N/A,#N/A,FALSE,"Ag-7B Dist Calc";#N/A,#N/A,FALSE,"AG RL Calc"}</definedName>
    <definedName name="wrn.Agb." localSheetId="5" hidden="1">{#N/A,#N/A,FALSE,"UN-AG1B";#N/A,#N/A,FALSE,"UN-AGRB  ";#N/A,#N/A,FALSE,"UN-AGVB ";#N/A,#N/A,FALSE,"UN-AG4B";#N/A,#N/A,FALSE,"UN-AG4C";#N/A,#N/A,FALSE,"UN-AG5B";#N/A,#N/A,FALSE,"UN-AG5C ";#N/A,#N/A,FALSE,"UN-AG6B";#N/A,#N/A,FALSE,"Dist Cals";#N/A,#N/A,FALSE,"7B-Avg.";#N/A,#N/A,FALSE,"7B Tier1-avg";#N/A,#N/A,FALSE,"7B Tier2-avg";#N/A,#N/A,FALSE,"Ag-7B Dist Calc";#N/A,#N/A,FALSE,"AG RL Calc"}</definedName>
    <definedName name="wrn.Agb." localSheetId="4" hidden="1">{#N/A,#N/A,FALSE,"UN-AG1B";#N/A,#N/A,FALSE,"UN-AGRB  ";#N/A,#N/A,FALSE,"UN-AGVB ";#N/A,#N/A,FALSE,"UN-AG4B";#N/A,#N/A,FALSE,"UN-AG4C";#N/A,#N/A,FALSE,"UN-AG5B";#N/A,#N/A,FALSE,"UN-AG5C ";#N/A,#N/A,FALSE,"UN-AG6B";#N/A,#N/A,FALSE,"Dist Cals";#N/A,#N/A,FALSE,"7B-Avg.";#N/A,#N/A,FALSE,"7B Tier1-avg";#N/A,#N/A,FALSE,"7B Tier2-avg";#N/A,#N/A,FALSE,"Ag-7B Dist Calc";#N/A,#N/A,FALSE,"AG RL Calc"}</definedName>
    <definedName name="wrn.Agb." localSheetId="3" hidden="1">{#N/A,#N/A,FALSE,"UN-AG1B";#N/A,#N/A,FALSE,"UN-AGRB  ";#N/A,#N/A,FALSE,"UN-AGVB ";#N/A,#N/A,FALSE,"UN-AG4B";#N/A,#N/A,FALSE,"UN-AG4C";#N/A,#N/A,FALSE,"UN-AG5B";#N/A,#N/A,FALSE,"UN-AG5C ";#N/A,#N/A,FALSE,"UN-AG6B";#N/A,#N/A,FALSE,"Dist Cals";#N/A,#N/A,FALSE,"7B-Avg.";#N/A,#N/A,FALSE,"7B Tier1-avg";#N/A,#N/A,FALSE,"7B Tier2-avg";#N/A,#N/A,FALSE,"Ag-7B Dist Calc";#N/A,#N/A,FALSE,"AG RL Calc"}</definedName>
    <definedName name="wrn.Agb." localSheetId="2" hidden="1">{#N/A,#N/A,FALSE,"UN-AG1B";#N/A,#N/A,FALSE,"UN-AGRB  ";#N/A,#N/A,FALSE,"UN-AGVB ";#N/A,#N/A,FALSE,"UN-AG4B";#N/A,#N/A,FALSE,"UN-AG4C";#N/A,#N/A,FALSE,"UN-AG5B";#N/A,#N/A,FALSE,"UN-AG5C ";#N/A,#N/A,FALSE,"UN-AG6B";#N/A,#N/A,FALSE,"Dist Cals";#N/A,#N/A,FALSE,"7B-Avg.";#N/A,#N/A,FALSE,"7B Tier1-avg";#N/A,#N/A,FALSE,"7B Tier2-avg";#N/A,#N/A,FALSE,"Ag-7B Dist Calc";#N/A,#N/A,FALSE,"AG RL Calc"}</definedName>
    <definedName name="wrn.Agb." localSheetId="1" hidden="1">{#N/A,#N/A,FALSE,"UN-AG1B";#N/A,#N/A,FALSE,"UN-AGRB  ";#N/A,#N/A,FALSE,"UN-AGVB ";#N/A,#N/A,FALSE,"UN-AG4B";#N/A,#N/A,FALSE,"UN-AG4C";#N/A,#N/A,FALSE,"UN-AG5B";#N/A,#N/A,FALSE,"UN-AG5C ";#N/A,#N/A,FALSE,"UN-AG6B";#N/A,#N/A,FALSE,"Dist Cals";#N/A,#N/A,FALSE,"7B-Avg.";#N/A,#N/A,FALSE,"7B Tier1-avg";#N/A,#N/A,FALSE,"7B Tier2-avg";#N/A,#N/A,FALSE,"Ag-7B Dist Calc";#N/A,#N/A,FALSE,"AG RL Calc"}</definedName>
    <definedName name="wrn.Agb." localSheetId="12" hidden="1">{#N/A,#N/A,FALSE,"UN-AG1B";#N/A,#N/A,FALSE,"UN-AGRB  ";#N/A,#N/A,FALSE,"UN-AGVB ";#N/A,#N/A,FALSE,"UN-AG4B";#N/A,#N/A,FALSE,"UN-AG4C";#N/A,#N/A,FALSE,"UN-AG5B";#N/A,#N/A,FALSE,"UN-AG5C ";#N/A,#N/A,FALSE,"UN-AG6B";#N/A,#N/A,FALSE,"Dist Cals";#N/A,#N/A,FALSE,"7B-Avg.";#N/A,#N/A,FALSE,"7B Tier1-avg";#N/A,#N/A,FALSE,"7B Tier2-avg";#N/A,#N/A,FALSE,"Ag-7B Dist Calc";#N/A,#N/A,FALSE,"AG RL Calc"}</definedName>
    <definedName name="wrn.Agb." localSheetId="0" hidden="1">{#N/A,#N/A,FALSE,"UN-AG1B";#N/A,#N/A,FALSE,"UN-AGRB  ";#N/A,#N/A,FALSE,"UN-AGVB ";#N/A,#N/A,FALSE,"UN-AG4B";#N/A,#N/A,FALSE,"UN-AG4C";#N/A,#N/A,FALSE,"UN-AG5B";#N/A,#N/A,FALSE,"UN-AG5C ";#N/A,#N/A,FALSE,"UN-AG6B";#N/A,#N/A,FALSE,"Dist Cals";#N/A,#N/A,FALSE,"7B-Avg.";#N/A,#N/A,FALSE,"7B Tier1-avg";#N/A,#N/A,FALSE,"7B Tier2-avg";#N/A,#N/A,FALSE,"Ag-7B Dist Calc";#N/A,#N/A,FALSE,"AG RL Calc"}</definedName>
    <definedName name="wrn.Agb." hidden="1">{#N/A,#N/A,FALSE,"UN-AG1B";#N/A,#N/A,FALSE,"UN-AGRB  ";#N/A,#N/A,FALSE,"UN-AGVB ";#N/A,#N/A,FALSE,"UN-AG4B";#N/A,#N/A,FALSE,"UN-AG4C";#N/A,#N/A,FALSE,"UN-AG5B";#N/A,#N/A,FALSE,"UN-AG5C ";#N/A,#N/A,FALSE,"UN-AG6B";#N/A,#N/A,FALSE,"Dist Cals";#N/A,#N/A,FALSE,"7B-Avg.";#N/A,#N/A,FALSE,"7B Tier1-avg";#N/A,#N/A,FALSE,"7B Tier2-avg";#N/A,#N/A,FALSE,"Ag-7B Dist Calc";#N/A,#N/A,FALSE,"AG RL Calc"}</definedName>
    <definedName name="wrn.All._.Sheets._.Engrs._.PMs." localSheetId="11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Classifications";#N/A,#N/A,TRUE,"GSM Common";#N/A,#N/A,TRUE,"Burney";#N/A,#N/A,TRUE,"Central Coast";#N/A,#N/A,TRUE,"De Anza";#N/A,#N/A,TRUE,"Diablo";#N/A,#N/A,TRUE,"East Bay";#N/A,#N/A,TRUE,"Fresno";#N/A,#N/A,TRUE,"Hinkley";#N/A,#N/A,TRUE,"Kern";#N/A,#N/A,TRUE,"Kettleman";#N/A,#N/A,TRUE,"Los Medanos";#N/A,#N/A,TRUE,"McDonald Island";#N/A,#N/A,TRUE,"Meridian-Orland";#N/A,#N/A,TRUE,"Milpitas-Hollister";#N/A,#N/A,TRUE,"Mission";#N/A,#N/A,TRUE,"North Bay";#N/A,#N/A,TRUE,"North Coast";#N/A,#N/A,TRUE,"North Valley";#N/A,#N/A,TRUE,"Peninsula";#N/A,#N/A,TRUE,"Rio Vista";#N/A,#N/A,TRUE,"Sacramento";#N/A,#N/A,TRUE,"San Francisco";#N/A,#N/A,TRUE,"San Jose";#N/A,#N/A,TRUE,"Sierra";#N/A,#N/A,TRUE,"Stockton";#N/A,#N/A,TRUE,"Topock";#N/A,#N/A,TRUE,"Tracy";#N/A,#N/A,TRUE,"Willows";#N/A,#N/A,TRUE,"Yosemite";#N/A,#N/A,TRUE,"Non-GSM"}</definedName>
    <definedName name="wrn.All._.Sheets._.Engrs._.PMs." localSheetId="10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Classifications";#N/A,#N/A,TRUE,"GSM Common";#N/A,#N/A,TRUE,"Burney";#N/A,#N/A,TRUE,"Central Coast";#N/A,#N/A,TRUE,"De Anza";#N/A,#N/A,TRUE,"Diablo";#N/A,#N/A,TRUE,"East Bay";#N/A,#N/A,TRUE,"Fresno";#N/A,#N/A,TRUE,"Hinkley";#N/A,#N/A,TRUE,"Kern";#N/A,#N/A,TRUE,"Kettleman";#N/A,#N/A,TRUE,"Los Medanos";#N/A,#N/A,TRUE,"McDonald Island";#N/A,#N/A,TRUE,"Meridian-Orland";#N/A,#N/A,TRUE,"Milpitas-Hollister";#N/A,#N/A,TRUE,"Mission";#N/A,#N/A,TRUE,"North Bay";#N/A,#N/A,TRUE,"North Coast";#N/A,#N/A,TRUE,"North Valley";#N/A,#N/A,TRUE,"Peninsula";#N/A,#N/A,TRUE,"Rio Vista";#N/A,#N/A,TRUE,"Sacramento";#N/A,#N/A,TRUE,"San Francisco";#N/A,#N/A,TRUE,"San Jose";#N/A,#N/A,TRUE,"Sierra";#N/A,#N/A,TRUE,"Stockton";#N/A,#N/A,TRUE,"Topock";#N/A,#N/A,TRUE,"Tracy";#N/A,#N/A,TRUE,"Willows";#N/A,#N/A,TRUE,"Yosemite";#N/A,#N/A,TRUE,"Non-GSM"}</definedName>
    <definedName name="wrn.All._.Sheets._.Engrs._.PMs." localSheetId="9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Classifications";#N/A,#N/A,TRUE,"GSM Common";#N/A,#N/A,TRUE,"Burney";#N/A,#N/A,TRUE,"Central Coast";#N/A,#N/A,TRUE,"De Anza";#N/A,#N/A,TRUE,"Diablo";#N/A,#N/A,TRUE,"East Bay";#N/A,#N/A,TRUE,"Fresno";#N/A,#N/A,TRUE,"Hinkley";#N/A,#N/A,TRUE,"Kern";#N/A,#N/A,TRUE,"Kettleman";#N/A,#N/A,TRUE,"Los Medanos";#N/A,#N/A,TRUE,"McDonald Island";#N/A,#N/A,TRUE,"Meridian-Orland";#N/A,#N/A,TRUE,"Milpitas-Hollister";#N/A,#N/A,TRUE,"Mission";#N/A,#N/A,TRUE,"North Bay";#N/A,#N/A,TRUE,"North Coast";#N/A,#N/A,TRUE,"North Valley";#N/A,#N/A,TRUE,"Peninsula";#N/A,#N/A,TRUE,"Rio Vista";#N/A,#N/A,TRUE,"Sacramento";#N/A,#N/A,TRUE,"San Francisco";#N/A,#N/A,TRUE,"San Jose";#N/A,#N/A,TRUE,"Sierra";#N/A,#N/A,TRUE,"Stockton";#N/A,#N/A,TRUE,"Topock";#N/A,#N/A,TRUE,"Tracy";#N/A,#N/A,TRUE,"Willows";#N/A,#N/A,TRUE,"Yosemite";#N/A,#N/A,TRUE,"Non-GSM"}</definedName>
    <definedName name="wrn.All._.Sheets._.Engrs._.PMs." localSheetId="8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Classifications";#N/A,#N/A,TRUE,"GSM Common";#N/A,#N/A,TRUE,"Burney";#N/A,#N/A,TRUE,"Central Coast";#N/A,#N/A,TRUE,"De Anza";#N/A,#N/A,TRUE,"Diablo";#N/A,#N/A,TRUE,"East Bay";#N/A,#N/A,TRUE,"Fresno";#N/A,#N/A,TRUE,"Hinkley";#N/A,#N/A,TRUE,"Kern";#N/A,#N/A,TRUE,"Kettleman";#N/A,#N/A,TRUE,"Los Medanos";#N/A,#N/A,TRUE,"McDonald Island";#N/A,#N/A,TRUE,"Meridian-Orland";#N/A,#N/A,TRUE,"Milpitas-Hollister";#N/A,#N/A,TRUE,"Mission";#N/A,#N/A,TRUE,"North Bay";#N/A,#N/A,TRUE,"North Coast";#N/A,#N/A,TRUE,"North Valley";#N/A,#N/A,TRUE,"Peninsula";#N/A,#N/A,TRUE,"Rio Vista";#N/A,#N/A,TRUE,"Sacramento";#N/A,#N/A,TRUE,"San Francisco";#N/A,#N/A,TRUE,"San Jose";#N/A,#N/A,TRUE,"Sierra";#N/A,#N/A,TRUE,"Stockton";#N/A,#N/A,TRUE,"Topock";#N/A,#N/A,TRUE,"Tracy";#N/A,#N/A,TRUE,"Willows";#N/A,#N/A,TRUE,"Yosemite";#N/A,#N/A,TRUE,"Non-GSM"}</definedName>
    <definedName name="wrn.All._.Sheets._.Engrs._.PMs." localSheetId="7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Classifications";#N/A,#N/A,TRUE,"GSM Common";#N/A,#N/A,TRUE,"Burney";#N/A,#N/A,TRUE,"Central Coast";#N/A,#N/A,TRUE,"De Anza";#N/A,#N/A,TRUE,"Diablo";#N/A,#N/A,TRUE,"East Bay";#N/A,#N/A,TRUE,"Fresno";#N/A,#N/A,TRUE,"Hinkley";#N/A,#N/A,TRUE,"Kern";#N/A,#N/A,TRUE,"Kettleman";#N/A,#N/A,TRUE,"Los Medanos";#N/A,#N/A,TRUE,"McDonald Island";#N/A,#N/A,TRUE,"Meridian-Orland";#N/A,#N/A,TRUE,"Milpitas-Hollister";#N/A,#N/A,TRUE,"Mission";#N/A,#N/A,TRUE,"North Bay";#N/A,#N/A,TRUE,"North Coast";#N/A,#N/A,TRUE,"North Valley";#N/A,#N/A,TRUE,"Peninsula";#N/A,#N/A,TRUE,"Rio Vista";#N/A,#N/A,TRUE,"Sacramento";#N/A,#N/A,TRUE,"San Francisco";#N/A,#N/A,TRUE,"San Jose";#N/A,#N/A,TRUE,"Sierra";#N/A,#N/A,TRUE,"Stockton";#N/A,#N/A,TRUE,"Topock";#N/A,#N/A,TRUE,"Tracy";#N/A,#N/A,TRUE,"Willows";#N/A,#N/A,TRUE,"Yosemite";#N/A,#N/A,TRUE,"Non-GSM"}</definedName>
    <definedName name="wrn.All._.Sheets._.Engrs._.PMs." localSheetId="6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Classifications";#N/A,#N/A,TRUE,"GSM Common";#N/A,#N/A,TRUE,"Burney";#N/A,#N/A,TRUE,"Central Coast";#N/A,#N/A,TRUE,"De Anza";#N/A,#N/A,TRUE,"Diablo";#N/A,#N/A,TRUE,"East Bay";#N/A,#N/A,TRUE,"Fresno";#N/A,#N/A,TRUE,"Hinkley";#N/A,#N/A,TRUE,"Kern";#N/A,#N/A,TRUE,"Kettleman";#N/A,#N/A,TRUE,"Los Medanos";#N/A,#N/A,TRUE,"McDonald Island";#N/A,#N/A,TRUE,"Meridian-Orland";#N/A,#N/A,TRUE,"Milpitas-Hollister";#N/A,#N/A,TRUE,"Mission";#N/A,#N/A,TRUE,"North Bay";#N/A,#N/A,TRUE,"North Coast";#N/A,#N/A,TRUE,"North Valley";#N/A,#N/A,TRUE,"Peninsula";#N/A,#N/A,TRUE,"Rio Vista";#N/A,#N/A,TRUE,"Sacramento";#N/A,#N/A,TRUE,"San Francisco";#N/A,#N/A,TRUE,"San Jose";#N/A,#N/A,TRUE,"Sierra";#N/A,#N/A,TRUE,"Stockton";#N/A,#N/A,TRUE,"Topock";#N/A,#N/A,TRUE,"Tracy";#N/A,#N/A,TRUE,"Willows";#N/A,#N/A,TRUE,"Yosemite";#N/A,#N/A,TRUE,"Non-GSM"}</definedName>
    <definedName name="wrn.All._.Sheets._.Engrs._.PMs." localSheetId="5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Classifications";#N/A,#N/A,TRUE,"GSM Common";#N/A,#N/A,TRUE,"Burney";#N/A,#N/A,TRUE,"Central Coast";#N/A,#N/A,TRUE,"De Anza";#N/A,#N/A,TRUE,"Diablo";#N/A,#N/A,TRUE,"East Bay";#N/A,#N/A,TRUE,"Fresno";#N/A,#N/A,TRUE,"Hinkley";#N/A,#N/A,TRUE,"Kern";#N/A,#N/A,TRUE,"Kettleman";#N/A,#N/A,TRUE,"Los Medanos";#N/A,#N/A,TRUE,"McDonald Island";#N/A,#N/A,TRUE,"Meridian-Orland";#N/A,#N/A,TRUE,"Milpitas-Hollister";#N/A,#N/A,TRUE,"Mission";#N/A,#N/A,TRUE,"North Bay";#N/A,#N/A,TRUE,"North Coast";#N/A,#N/A,TRUE,"North Valley";#N/A,#N/A,TRUE,"Peninsula";#N/A,#N/A,TRUE,"Rio Vista";#N/A,#N/A,TRUE,"Sacramento";#N/A,#N/A,TRUE,"San Francisco";#N/A,#N/A,TRUE,"San Jose";#N/A,#N/A,TRUE,"Sierra";#N/A,#N/A,TRUE,"Stockton";#N/A,#N/A,TRUE,"Topock";#N/A,#N/A,TRUE,"Tracy";#N/A,#N/A,TRUE,"Willows";#N/A,#N/A,TRUE,"Yosemite";#N/A,#N/A,TRUE,"Non-GSM"}</definedName>
    <definedName name="wrn.All._.Sheets._.Engrs._.PMs." localSheetId="4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Classifications";#N/A,#N/A,TRUE,"GSM Common";#N/A,#N/A,TRUE,"Burney";#N/A,#N/A,TRUE,"Central Coast";#N/A,#N/A,TRUE,"De Anza";#N/A,#N/A,TRUE,"Diablo";#N/A,#N/A,TRUE,"East Bay";#N/A,#N/A,TRUE,"Fresno";#N/A,#N/A,TRUE,"Hinkley";#N/A,#N/A,TRUE,"Kern";#N/A,#N/A,TRUE,"Kettleman";#N/A,#N/A,TRUE,"Los Medanos";#N/A,#N/A,TRUE,"McDonald Island";#N/A,#N/A,TRUE,"Meridian-Orland";#N/A,#N/A,TRUE,"Milpitas-Hollister";#N/A,#N/A,TRUE,"Mission";#N/A,#N/A,TRUE,"North Bay";#N/A,#N/A,TRUE,"North Coast";#N/A,#N/A,TRUE,"North Valley";#N/A,#N/A,TRUE,"Peninsula";#N/A,#N/A,TRUE,"Rio Vista";#N/A,#N/A,TRUE,"Sacramento";#N/A,#N/A,TRUE,"San Francisco";#N/A,#N/A,TRUE,"San Jose";#N/A,#N/A,TRUE,"Sierra";#N/A,#N/A,TRUE,"Stockton";#N/A,#N/A,TRUE,"Topock";#N/A,#N/A,TRUE,"Tracy";#N/A,#N/A,TRUE,"Willows";#N/A,#N/A,TRUE,"Yosemite";#N/A,#N/A,TRUE,"Non-GSM"}</definedName>
    <definedName name="wrn.All._.Sheets._.Engrs._.PMs." localSheetId="3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Classifications";#N/A,#N/A,TRUE,"GSM Common";#N/A,#N/A,TRUE,"Burney";#N/A,#N/A,TRUE,"Central Coast";#N/A,#N/A,TRUE,"De Anza";#N/A,#N/A,TRUE,"Diablo";#N/A,#N/A,TRUE,"East Bay";#N/A,#N/A,TRUE,"Fresno";#N/A,#N/A,TRUE,"Hinkley";#N/A,#N/A,TRUE,"Kern";#N/A,#N/A,TRUE,"Kettleman";#N/A,#N/A,TRUE,"Los Medanos";#N/A,#N/A,TRUE,"McDonald Island";#N/A,#N/A,TRUE,"Meridian-Orland";#N/A,#N/A,TRUE,"Milpitas-Hollister";#N/A,#N/A,TRUE,"Mission";#N/A,#N/A,TRUE,"North Bay";#N/A,#N/A,TRUE,"North Coast";#N/A,#N/A,TRUE,"North Valley";#N/A,#N/A,TRUE,"Peninsula";#N/A,#N/A,TRUE,"Rio Vista";#N/A,#N/A,TRUE,"Sacramento";#N/A,#N/A,TRUE,"San Francisco";#N/A,#N/A,TRUE,"San Jose";#N/A,#N/A,TRUE,"Sierra";#N/A,#N/A,TRUE,"Stockton";#N/A,#N/A,TRUE,"Topock";#N/A,#N/A,TRUE,"Tracy";#N/A,#N/A,TRUE,"Willows";#N/A,#N/A,TRUE,"Yosemite";#N/A,#N/A,TRUE,"Non-GSM"}</definedName>
    <definedName name="wrn.All._.Sheets._.Engrs._.PMs." localSheetId="2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Classifications";#N/A,#N/A,TRUE,"GSM Common";#N/A,#N/A,TRUE,"Burney";#N/A,#N/A,TRUE,"Central Coast";#N/A,#N/A,TRUE,"De Anza";#N/A,#N/A,TRUE,"Diablo";#N/A,#N/A,TRUE,"East Bay";#N/A,#N/A,TRUE,"Fresno";#N/A,#N/A,TRUE,"Hinkley";#N/A,#N/A,TRUE,"Kern";#N/A,#N/A,TRUE,"Kettleman";#N/A,#N/A,TRUE,"Los Medanos";#N/A,#N/A,TRUE,"McDonald Island";#N/A,#N/A,TRUE,"Meridian-Orland";#N/A,#N/A,TRUE,"Milpitas-Hollister";#N/A,#N/A,TRUE,"Mission";#N/A,#N/A,TRUE,"North Bay";#N/A,#N/A,TRUE,"North Coast";#N/A,#N/A,TRUE,"North Valley";#N/A,#N/A,TRUE,"Peninsula";#N/A,#N/A,TRUE,"Rio Vista";#N/A,#N/A,TRUE,"Sacramento";#N/A,#N/A,TRUE,"San Francisco";#N/A,#N/A,TRUE,"San Jose";#N/A,#N/A,TRUE,"Sierra";#N/A,#N/A,TRUE,"Stockton";#N/A,#N/A,TRUE,"Topock";#N/A,#N/A,TRUE,"Tracy";#N/A,#N/A,TRUE,"Willows";#N/A,#N/A,TRUE,"Yosemite";#N/A,#N/A,TRUE,"Non-GSM"}</definedName>
    <definedName name="wrn.All._.Sheets._.Engrs._.PMs." localSheetId="1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Classifications";#N/A,#N/A,TRUE,"GSM Common";#N/A,#N/A,TRUE,"Burney";#N/A,#N/A,TRUE,"Central Coast";#N/A,#N/A,TRUE,"De Anza";#N/A,#N/A,TRUE,"Diablo";#N/A,#N/A,TRUE,"East Bay";#N/A,#N/A,TRUE,"Fresno";#N/A,#N/A,TRUE,"Hinkley";#N/A,#N/A,TRUE,"Kern";#N/A,#N/A,TRUE,"Kettleman";#N/A,#N/A,TRUE,"Los Medanos";#N/A,#N/A,TRUE,"McDonald Island";#N/A,#N/A,TRUE,"Meridian-Orland";#N/A,#N/A,TRUE,"Milpitas-Hollister";#N/A,#N/A,TRUE,"Mission";#N/A,#N/A,TRUE,"North Bay";#N/A,#N/A,TRUE,"North Coast";#N/A,#N/A,TRUE,"North Valley";#N/A,#N/A,TRUE,"Peninsula";#N/A,#N/A,TRUE,"Rio Vista";#N/A,#N/A,TRUE,"Sacramento";#N/A,#N/A,TRUE,"San Francisco";#N/A,#N/A,TRUE,"San Jose";#N/A,#N/A,TRUE,"Sierra";#N/A,#N/A,TRUE,"Stockton";#N/A,#N/A,TRUE,"Topock";#N/A,#N/A,TRUE,"Tracy";#N/A,#N/A,TRUE,"Willows";#N/A,#N/A,TRUE,"Yosemite";#N/A,#N/A,TRUE,"Non-GSM"}</definedName>
    <definedName name="wrn.All._.Sheets._.Engrs._.PMs." localSheetId="12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Classifications";#N/A,#N/A,TRUE,"GSM Common";#N/A,#N/A,TRUE,"Burney";#N/A,#N/A,TRUE,"Central Coast";#N/A,#N/A,TRUE,"De Anza";#N/A,#N/A,TRUE,"Diablo";#N/A,#N/A,TRUE,"East Bay";#N/A,#N/A,TRUE,"Fresno";#N/A,#N/A,TRUE,"Hinkley";#N/A,#N/A,TRUE,"Kern";#N/A,#N/A,TRUE,"Kettleman";#N/A,#N/A,TRUE,"Los Medanos";#N/A,#N/A,TRUE,"McDonald Island";#N/A,#N/A,TRUE,"Meridian-Orland";#N/A,#N/A,TRUE,"Milpitas-Hollister";#N/A,#N/A,TRUE,"Mission";#N/A,#N/A,TRUE,"North Bay";#N/A,#N/A,TRUE,"North Coast";#N/A,#N/A,TRUE,"North Valley";#N/A,#N/A,TRUE,"Peninsula";#N/A,#N/A,TRUE,"Rio Vista";#N/A,#N/A,TRUE,"Sacramento";#N/A,#N/A,TRUE,"San Francisco";#N/A,#N/A,TRUE,"San Jose";#N/A,#N/A,TRUE,"Sierra";#N/A,#N/A,TRUE,"Stockton";#N/A,#N/A,TRUE,"Topock";#N/A,#N/A,TRUE,"Tracy";#N/A,#N/A,TRUE,"Willows";#N/A,#N/A,TRUE,"Yosemite";#N/A,#N/A,TRUE,"Non-GSM"}</definedName>
    <definedName name="wrn.All._.Sheets._.Engrs._.PMs." localSheetId="0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Classifications";#N/A,#N/A,TRUE,"GSM Common";#N/A,#N/A,TRUE,"Burney";#N/A,#N/A,TRUE,"Central Coast";#N/A,#N/A,TRUE,"De Anza";#N/A,#N/A,TRUE,"Diablo";#N/A,#N/A,TRUE,"East Bay";#N/A,#N/A,TRUE,"Fresno";#N/A,#N/A,TRUE,"Hinkley";#N/A,#N/A,TRUE,"Kern";#N/A,#N/A,TRUE,"Kettleman";#N/A,#N/A,TRUE,"Los Medanos";#N/A,#N/A,TRUE,"McDonald Island";#N/A,#N/A,TRUE,"Meridian-Orland";#N/A,#N/A,TRUE,"Milpitas-Hollister";#N/A,#N/A,TRUE,"Mission";#N/A,#N/A,TRUE,"North Bay";#N/A,#N/A,TRUE,"North Coast";#N/A,#N/A,TRUE,"North Valley";#N/A,#N/A,TRUE,"Peninsula";#N/A,#N/A,TRUE,"Rio Vista";#N/A,#N/A,TRUE,"Sacramento";#N/A,#N/A,TRUE,"San Francisco";#N/A,#N/A,TRUE,"San Jose";#N/A,#N/A,TRUE,"Sierra";#N/A,#N/A,TRUE,"Stockton";#N/A,#N/A,TRUE,"Topock";#N/A,#N/A,TRUE,"Tracy";#N/A,#N/A,TRUE,"Willows";#N/A,#N/A,TRUE,"Yosemite";#N/A,#N/A,TRUE,"Non-GSM"}</definedName>
    <definedName name="wrn.All._.Sheets._.Engrs._.PMs.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Classifications";#N/A,#N/A,TRUE,"GSM Common";#N/A,#N/A,TRUE,"Burney";#N/A,#N/A,TRUE,"Central Coast";#N/A,#N/A,TRUE,"De Anza";#N/A,#N/A,TRUE,"Diablo";#N/A,#N/A,TRUE,"East Bay";#N/A,#N/A,TRUE,"Fresno";#N/A,#N/A,TRUE,"Hinkley";#N/A,#N/A,TRUE,"Kern";#N/A,#N/A,TRUE,"Kettleman";#N/A,#N/A,TRUE,"Los Medanos";#N/A,#N/A,TRUE,"McDonald Island";#N/A,#N/A,TRUE,"Meridian-Orland";#N/A,#N/A,TRUE,"Milpitas-Hollister";#N/A,#N/A,TRUE,"Mission";#N/A,#N/A,TRUE,"North Bay";#N/A,#N/A,TRUE,"North Coast";#N/A,#N/A,TRUE,"North Valley";#N/A,#N/A,TRUE,"Peninsula";#N/A,#N/A,TRUE,"Rio Vista";#N/A,#N/A,TRUE,"Sacramento";#N/A,#N/A,TRUE,"San Francisco";#N/A,#N/A,TRUE,"San Jose";#N/A,#N/A,TRUE,"Sierra";#N/A,#N/A,TRUE,"Stockton";#N/A,#N/A,TRUE,"Topock";#N/A,#N/A,TRUE,"Tracy";#N/A,#N/A,TRUE,"Willows";#N/A,#N/A,TRUE,"Yosemite";#N/A,#N/A,TRUE,"Non-GSM"}</definedName>
    <definedName name="wrn.comind." localSheetId="11" hidden="1">{#N/A,#N/A,FALSE,"A-1, A-6, A-10, A-15";#N/A,#N/A,FALSE,"E-19 Firm";#N/A,#N/A,FALSE,"E-19 Nonfirm";#N/A,#N/A,FALSE,"E-20 Firm ";#N/A,#N/A,FALSE,"E-20 Nonfirm ";#N/A,#N/A,FALSE,"E-25";#N/A,#N/A,FALSE,"E-36, E-37";#N/A,#N/A,FALSE,"LS-1,-2,-3, TC-1, OL-1";#N/A,#N/A,FALSE,"Standby"}</definedName>
    <definedName name="wrn.comind." localSheetId="10" hidden="1">{#N/A,#N/A,FALSE,"A-1, A-6, A-10, A-15";#N/A,#N/A,FALSE,"E-19 Firm";#N/A,#N/A,FALSE,"E-19 Nonfirm";#N/A,#N/A,FALSE,"E-20 Firm ";#N/A,#N/A,FALSE,"E-20 Nonfirm ";#N/A,#N/A,FALSE,"E-25";#N/A,#N/A,FALSE,"E-36, E-37";#N/A,#N/A,FALSE,"LS-1,-2,-3, TC-1, OL-1";#N/A,#N/A,FALSE,"Standby"}</definedName>
    <definedName name="wrn.comind." localSheetId="9" hidden="1">{#N/A,#N/A,FALSE,"A-1, A-6, A-10, A-15";#N/A,#N/A,FALSE,"E-19 Firm";#N/A,#N/A,FALSE,"E-19 Nonfirm";#N/A,#N/A,FALSE,"E-20 Firm ";#N/A,#N/A,FALSE,"E-20 Nonfirm ";#N/A,#N/A,FALSE,"E-25";#N/A,#N/A,FALSE,"E-36, E-37";#N/A,#N/A,FALSE,"LS-1,-2,-3, TC-1, OL-1";#N/A,#N/A,FALSE,"Standby"}</definedName>
    <definedName name="wrn.comind." localSheetId="8" hidden="1">{#N/A,#N/A,FALSE,"A-1, A-6, A-10, A-15";#N/A,#N/A,FALSE,"E-19 Firm";#N/A,#N/A,FALSE,"E-19 Nonfirm";#N/A,#N/A,FALSE,"E-20 Firm ";#N/A,#N/A,FALSE,"E-20 Nonfirm ";#N/A,#N/A,FALSE,"E-25";#N/A,#N/A,FALSE,"E-36, E-37";#N/A,#N/A,FALSE,"LS-1,-2,-3, TC-1, OL-1";#N/A,#N/A,FALSE,"Standby"}</definedName>
    <definedName name="wrn.comind." localSheetId="7" hidden="1">{#N/A,#N/A,FALSE,"A-1, A-6, A-10, A-15";#N/A,#N/A,FALSE,"E-19 Firm";#N/A,#N/A,FALSE,"E-19 Nonfirm";#N/A,#N/A,FALSE,"E-20 Firm ";#N/A,#N/A,FALSE,"E-20 Nonfirm ";#N/A,#N/A,FALSE,"E-25";#N/A,#N/A,FALSE,"E-36, E-37";#N/A,#N/A,FALSE,"LS-1,-2,-3, TC-1, OL-1";#N/A,#N/A,FALSE,"Standby"}</definedName>
    <definedName name="wrn.comind." localSheetId="6" hidden="1">{#N/A,#N/A,FALSE,"A-1, A-6, A-10, A-15";#N/A,#N/A,FALSE,"E-19 Firm";#N/A,#N/A,FALSE,"E-19 Nonfirm";#N/A,#N/A,FALSE,"E-20 Firm ";#N/A,#N/A,FALSE,"E-20 Nonfirm ";#N/A,#N/A,FALSE,"E-25";#N/A,#N/A,FALSE,"E-36, E-37";#N/A,#N/A,FALSE,"LS-1,-2,-3, TC-1, OL-1";#N/A,#N/A,FALSE,"Standby"}</definedName>
    <definedName name="wrn.comind." localSheetId="5" hidden="1">{#N/A,#N/A,FALSE,"A-1, A-6, A-10, A-15";#N/A,#N/A,FALSE,"E-19 Firm";#N/A,#N/A,FALSE,"E-19 Nonfirm";#N/A,#N/A,FALSE,"E-20 Firm ";#N/A,#N/A,FALSE,"E-20 Nonfirm ";#N/A,#N/A,FALSE,"E-25";#N/A,#N/A,FALSE,"E-36, E-37";#N/A,#N/A,FALSE,"LS-1,-2,-3, TC-1, OL-1";#N/A,#N/A,FALSE,"Standby"}</definedName>
    <definedName name="wrn.comind." localSheetId="4" hidden="1">{#N/A,#N/A,FALSE,"A-1, A-6, A-10, A-15";#N/A,#N/A,FALSE,"E-19 Firm";#N/A,#N/A,FALSE,"E-19 Nonfirm";#N/A,#N/A,FALSE,"E-20 Firm ";#N/A,#N/A,FALSE,"E-20 Nonfirm ";#N/A,#N/A,FALSE,"E-25";#N/A,#N/A,FALSE,"E-36, E-37";#N/A,#N/A,FALSE,"LS-1,-2,-3, TC-1, OL-1";#N/A,#N/A,FALSE,"Standby"}</definedName>
    <definedName name="wrn.comind." localSheetId="3" hidden="1">{#N/A,#N/A,FALSE,"A-1, A-6, A-10, A-15";#N/A,#N/A,FALSE,"E-19 Firm";#N/A,#N/A,FALSE,"E-19 Nonfirm";#N/A,#N/A,FALSE,"E-20 Firm ";#N/A,#N/A,FALSE,"E-20 Nonfirm ";#N/A,#N/A,FALSE,"E-25";#N/A,#N/A,FALSE,"E-36, E-37";#N/A,#N/A,FALSE,"LS-1,-2,-3, TC-1, OL-1";#N/A,#N/A,FALSE,"Standby"}</definedName>
    <definedName name="wrn.comind." localSheetId="2" hidden="1">{#N/A,#N/A,FALSE,"A-1, A-6, A-10, A-15";#N/A,#N/A,FALSE,"E-19 Firm";#N/A,#N/A,FALSE,"E-19 Nonfirm";#N/A,#N/A,FALSE,"E-20 Firm ";#N/A,#N/A,FALSE,"E-20 Nonfirm ";#N/A,#N/A,FALSE,"E-25";#N/A,#N/A,FALSE,"E-36, E-37";#N/A,#N/A,FALSE,"LS-1,-2,-3, TC-1, OL-1";#N/A,#N/A,FALSE,"Standby"}</definedName>
    <definedName name="wrn.comind." localSheetId="1" hidden="1">{#N/A,#N/A,FALSE,"A-1, A-6, A-10, A-15";#N/A,#N/A,FALSE,"E-19 Firm";#N/A,#N/A,FALSE,"E-19 Nonfirm";#N/A,#N/A,FALSE,"E-20 Firm ";#N/A,#N/A,FALSE,"E-20 Nonfirm ";#N/A,#N/A,FALSE,"E-25";#N/A,#N/A,FALSE,"E-36, E-37";#N/A,#N/A,FALSE,"LS-1,-2,-3, TC-1, OL-1";#N/A,#N/A,FALSE,"Standby"}</definedName>
    <definedName name="wrn.comind." localSheetId="12" hidden="1">{#N/A,#N/A,FALSE,"A-1, A-6, A-10, A-15";#N/A,#N/A,FALSE,"E-19 Firm";#N/A,#N/A,FALSE,"E-19 Nonfirm";#N/A,#N/A,FALSE,"E-20 Firm ";#N/A,#N/A,FALSE,"E-20 Nonfirm ";#N/A,#N/A,FALSE,"E-25";#N/A,#N/A,FALSE,"E-36, E-37";#N/A,#N/A,FALSE,"LS-1,-2,-3, TC-1, OL-1";#N/A,#N/A,FALSE,"Standby"}</definedName>
    <definedName name="wrn.comind." localSheetId="0" hidden="1">{#N/A,#N/A,FALSE,"A-1, A-6, A-10, A-15";#N/A,#N/A,FALSE,"E-19 Firm";#N/A,#N/A,FALSE,"E-19 Nonfirm";#N/A,#N/A,FALSE,"E-20 Firm ";#N/A,#N/A,FALSE,"E-20 Nonfirm ";#N/A,#N/A,FALSE,"E-25";#N/A,#N/A,FALSE,"E-36, E-37";#N/A,#N/A,FALSE,"LS-1,-2,-3, TC-1, OL-1";#N/A,#N/A,FALSE,"Standby"}</definedName>
    <definedName name="wrn.comind." hidden="1">{#N/A,#N/A,FALSE,"A-1, A-6, A-10, A-15";#N/A,#N/A,FALSE,"E-19 Firm";#N/A,#N/A,FALSE,"E-19 Nonfirm";#N/A,#N/A,FALSE,"E-20 Firm ";#N/A,#N/A,FALSE,"E-20 Nonfirm ";#N/A,#N/A,FALSE,"E-25";#N/A,#N/A,FALSE,"E-36, E-37";#N/A,#N/A,FALSE,"LS-1,-2,-3, TC-1, OL-1";#N/A,#N/A,FALSE,"Standby"}</definedName>
    <definedName name="wrn.Distr." localSheetId="1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" localSheetId="10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" localSheetId="9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" localSheetId="8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" localSheetId="7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" localSheetId="6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" localSheetId="5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" localSheetId="4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" localSheetId="3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" localSheetId="2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" localSheetId="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" localSheetId="12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" localSheetId="0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v._.Estimators." localSheetId="11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wrn.Div._.Estimators." localSheetId="10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wrn.Div._.Estimators." localSheetId="9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wrn.Div._.Estimators." localSheetId="8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wrn.Div._.Estimators." localSheetId="7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wrn.Div._.Estimators." localSheetId="6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wrn.Div._.Estimators." localSheetId="5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wrn.Div._.Estimators." localSheetId="4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wrn.Div._.Estimators." localSheetId="3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wrn.Div._.Estimators." localSheetId="2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wrn.Div._.Estimators." localSheetId="1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wrn.Div._.Estimators." localSheetId="12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wrn.Div._.Estimators." localSheetId="0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wrn.Div._.Estimators.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wrn.Div._.TandR._.Supersiorsnew." localSheetId="11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wrn.Div._.TandR._.Supersiorsnew." localSheetId="10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wrn.Div._.TandR._.Supersiorsnew." localSheetId="9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wrn.Div._.TandR._.Supersiorsnew." localSheetId="8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wrn.Div._.TandR._.Supersiorsnew." localSheetId="7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wrn.Div._.TandR._.Supersiorsnew." localSheetId="6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wrn.Div._.TandR._.Supersiorsnew." localSheetId="5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wrn.Div._.TandR._.Supersiorsnew." localSheetId="4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wrn.Div._.TandR._.Supersiorsnew." localSheetId="3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wrn.Div._.TandR._.Supersiorsnew." localSheetId="2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wrn.Div._.TandR._.Supersiorsnew." localSheetId="1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wrn.Div._.TandR._.Supersiorsnew." localSheetId="12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wrn.Div._.TandR._.Supersiorsnew." localSheetId="0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wrn.Div._.TandR._.Supersiorsnew.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wrn.Div._.TandR._.Supervisors." localSheetId="11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wrn.Div._.TandR._.Supervisors." localSheetId="10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wrn.Div._.TandR._.Supervisors." localSheetId="9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wrn.Div._.TandR._.Supervisors." localSheetId="8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wrn.Div._.TandR._.Supervisors." localSheetId="7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wrn.Div._.TandR._.Supervisors." localSheetId="6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wrn.Div._.TandR._.Supervisors." localSheetId="5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wrn.Div._.TandR._.Supervisors." localSheetId="4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wrn.Div._.TandR._.Supervisors." localSheetId="3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wrn.Div._.TandR._.Supervisors." localSheetId="2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wrn.Div._.TandR._.Supervisors." localSheetId="1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wrn.Div._.TandR._.Supervisors." localSheetId="12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wrn.Div._.TandR._.Supervisors." localSheetId="0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wrn.Div._.TandR._.Supervisors.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wrn.G_CSP_REPORT." localSheetId="11" hidden="1">{#N/A,#N/A,FALSE,"Summary";#N/A,#N/A,FALSE,"Tariff G-CSP &amp; G-SUR";#N/A,#N/A,FALSE,"Amortization Calculations";#N/A,#N/A,FALSE,"Contracted Volumes";#N/A,#N/A,FALSE,"Reservation"}</definedName>
    <definedName name="wrn.G_CSP_REPORT." localSheetId="10" hidden="1">{#N/A,#N/A,FALSE,"Summary";#N/A,#N/A,FALSE,"Tariff G-CSP &amp; G-SUR";#N/A,#N/A,FALSE,"Amortization Calculations";#N/A,#N/A,FALSE,"Contracted Volumes";#N/A,#N/A,FALSE,"Reservation"}</definedName>
    <definedName name="wrn.G_CSP_REPORT." localSheetId="9" hidden="1">{#N/A,#N/A,FALSE,"Summary";#N/A,#N/A,FALSE,"Tariff G-CSP &amp; G-SUR";#N/A,#N/A,FALSE,"Amortization Calculations";#N/A,#N/A,FALSE,"Contracted Volumes";#N/A,#N/A,FALSE,"Reservation"}</definedName>
    <definedName name="wrn.G_CSP_REPORT." localSheetId="8" hidden="1">{#N/A,#N/A,FALSE,"Summary";#N/A,#N/A,FALSE,"Tariff G-CSP &amp; G-SUR";#N/A,#N/A,FALSE,"Amortization Calculations";#N/A,#N/A,FALSE,"Contracted Volumes";#N/A,#N/A,FALSE,"Reservation"}</definedName>
    <definedName name="wrn.G_CSP_REPORT." localSheetId="7" hidden="1">{#N/A,#N/A,FALSE,"Summary";#N/A,#N/A,FALSE,"Tariff G-CSP &amp; G-SUR";#N/A,#N/A,FALSE,"Amortization Calculations";#N/A,#N/A,FALSE,"Contracted Volumes";#N/A,#N/A,FALSE,"Reservation"}</definedName>
    <definedName name="wrn.G_CSP_REPORT." localSheetId="6" hidden="1">{#N/A,#N/A,FALSE,"Summary";#N/A,#N/A,FALSE,"Tariff G-CSP &amp; G-SUR";#N/A,#N/A,FALSE,"Amortization Calculations";#N/A,#N/A,FALSE,"Contracted Volumes";#N/A,#N/A,FALSE,"Reservation"}</definedName>
    <definedName name="wrn.G_CSP_REPORT." localSheetId="5" hidden="1">{#N/A,#N/A,FALSE,"Summary";#N/A,#N/A,FALSE,"Tariff G-CSP &amp; G-SUR";#N/A,#N/A,FALSE,"Amortization Calculations";#N/A,#N/A,FALSE,"Contracted Volumes";#N/A,#N/A,FALSE,"Reservation"}</definedName>
    <definedName name="wrn.G_CSP_REPORT." localSheetId="4" hidden="1">{#N/A,#N/A,FALSE,"Summary";#N/A,#N/A,FALSE,"Tariff G-CSP &amp; G-SUR";#N/A,#N/A,FALSE,"Amortization Calculations";#N/A,#N/A,FALSE,"Contracted Volumes";#N/A,#N/A,FALSE,"Reservation"}</definedName>
    <definedName name="wrn.G_CSP_REPORT." localSheetId="3" hidden="1">{#N/A,#N/A,FALSE,"Summary";#N/A,#N/A,FALSE,"Tariff G-CSP &amp; G-SUR";#N/A,#N/A,FALSE,"Amortization Calculations";#N/A,#N/A,FALSE,"Contracted Volumes";#N/A,#N/A,FALSE,"Reservation"}</definedName>
    <definedName name="wrn.G_CSP_REPORT." localSheetId="2" hidden="1">{#N/A,#N/A,FALSE,"Summary";#N/A,#N/A,FALSE,"Tariff G-CSP &amp; G-SUR";#N/A,#N/A,FALSE,"Amortization Calculations";#N/A,#N/A,FALSE,"Contracted Volumes";#N/A,#N/A,FALSE,"Reservation"}</definedName>
    <definedName name="wrn.G_CSP_REPORT." localSheetId="1" hidden="1">{#N/A,#N/A,FALSE,"Summary";#N/A,#N/A,FALSE,"Tariff G-CSP &amp; G-SUR";#N/A,#N/A,FALSE,"Amortization Calculations";#N/A,#N/A,FALSE,"Contracted Volumes";#N/A,#N/A,FALSE,"Reservation"}</definedName>
    <definedName name="wrn.G_CSP_REPORT." localSheetId="12" hidden="1">{#N/A,#N/A,FALSE,"Summary";#N/A,#N/A,FALSE,"Tariff G-CSP &amp; G-SUR";#N/A,#N/A,FALSE,"Amortization Calculations";#N/A,#N/A,FALSE,"Contracted Volumes";#N/A,#N/A,FALSE,"Reservation"}</definedName>
    <definedName name="wrn.G_CSP_REPORT." localSheetId="0" hidden="1">{#N/A,#N/A,FALSE,"Summary";#N/A,#N/A,FALSE,"Tariff G-CSP &amp; G-SUR";#N/A,#N/A,FALSE,"Amortization Calculations";#N/A,#N/A,FALSE,"Contracted Volumes";#N/A,#N/A,FALSE,"Reservation"}</definedName>
    <definedName name="wrn.G_CSP_REPORT." hidden="1">{#N/A,#N/A,FALSE,"Summary";#N/A,#N/A,FALSE,"Tariff G-CSP &amp; G-SUR";#N/A,#N/A,FALSE,"Amortization Calculations";#N/A,#N/A,FALSE,"Contracted Volumes";#N/A,#N/A,FALSE,"Reservation"}</definedName>
    <definedName name="wrn.GS._.Estimators." localSheetId="11" hidden="1">{#N/A,#N/A,TRUE,"Guidelines 1";#N/A,#N/A,TRUE,"Table of Contents";#N/A,#N/A,TRUE,"Title Page";#N/A,#N/A,TRUE,"Guidelines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Classifications"}</definedName>
    <definedName name="wrn.GS._.Estimators." localSheetId="10" hidden="1">{#N/A,#N/A,TRUE,"Guidelines 1";#N/A,#N/A,TRUE,"Table of Contents";#N/A,#N/A,TRUE,"Title Page";#N/A,#N/A,TRUE,"Guidelines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Classifications"}</definedName>
    <definedName name="wrn.GS._.Estimators." localSheetId="9" hidden="1">{#N/A,#N/A,TRUE,"Guidelines 1";#N/A,#N/A,TRUE,"Table of Contents";#N/A,#N/A,TRUE,"Title Page";#N/A,#N/A,TRUE,"Guidelines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Classifications"}</definedName>
    <definedName name="wrn.GS._.Estimators." localSheetId="8" hidden="1">{#N/A,#N/A,TRUE,"Guidelines 1";#N/A,#N/A,TRUE,"Table of Contents";#N/A,#N/A,TRUE,"Title Page";#N/A,#N/A,TRUE,"Guidelines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Classifications"}</definedName>
    <definedName name="wrn.GS._.Estimators." localSheetId="7" hidden="1">{#N/A,#N/A,TRUE,"Guidelines 1";#N/A,#N/A,TRUE,"Table of Contents";#N/A,#N/A,TRUE,"Title Page";#N/A,#N/A,TRUE,"Guidelines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Classifications"}</definedName>
    <definedName name="wrn.GS._.Estimators." localSheetId="6" hidden="1">{#N/A,#N/A,TRUE,"Guidelines 1";#N/A,#N/A,TRUE,"Table of Contents";#N/A,#N/A,TRUE,"Title Page";#N/A,#N/A,TRUE,"Guidelines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Classifications"}</definedName>
    <definedName name="wrn.GS._.Estimators." localSheetId="5" hidden="1">{#N/A,#N/A,TRUE,"Guidelines 1";#N/A,#N/A,TRUE,"Table of Contents";#N/A,#N/A,TRUE,"Title Page";#N/A,#N/A,TRUE,"Guidelines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Classifications"}</definedName>
    <definedName name="wrn.GS._.Estimators." localSheetId="4" hidden="1">{#N/A,#N/A,TRUE,"Guidelines 1";#N/A,#N/A,TRUE,"Table of Contents";#N/A,#N/A,TRUE,"Title Page";#N/A,#N/A,TRUE,"Guidelines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Classifications"}</definedName>
    <definedName name="wrn.GS._.Estimators." localSheetId="3" hidden="1">{#N/A,#N/A,TRUE,"Guidelines 1";#N/A,#N/A,TRUE,"Table of Contents";#N/A,#N/A,TRUE,"Title Page";#N/A,#N/A,TRUE,"Guidelines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Classifications"}</definedName>
    <definedName name="wrn.GS._.Estimators." localSheetId="2" hidden="1">{#N/A,#N/A,TRUE,"Guidelines 1";#N/A,#N/A,TRUE,"Table of Contents";#N/A,#N/A,TRUE,"Title Page";#N/A,#N/A,TRUE,"Guidelines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Classifications"}</definedName>
    <definedName name="wrn.GS._.Estimators." localSheetId="1" hidden="1">{#N/A,#N/A,TRUE,"Guidelines 1";#N/A,#N/A,TRUE,"Table of Contents";#N/A,#N/A,TRUE,"Title Page";#N/A,#N/A,TRUE,"Guidelines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Classifications"}</definedName>
    <definedName name="wrn.GS._.Estimators." localSheetId="12" hidden="1">{#N/A,#N/A,TRUE,"Guidelines 1";#N/A,#N/A,TRUE,"Table of Contents";#N/A,#N/A,TRUE,"Title Page";#N/A,#N/A,TRUE,"Guidelines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Classifications"}</definedName>
    <definedName name="wrn.GS._.Estimators." localSheetId="0" hidden="1">{#N/A,#N/A,TRUE,"Guidelines 1";#N/A,#N/A,TRUE,"Table of Contents";#N/A,#N/A,TRUE,"Title Page";#N/A,#N/A,TRUE,"Guidelines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Classifications"}</definedName>
    <definedName name="wrn.GS._.Estimators." hidden="1">{#N/A,#N/A,TRUE,"Guidelines 1";#N/A,#N/A,TRUE,"Table of Contents";#N/A,#N/A,TRUE,"Title Page";#N/A,#N/A,TRUE,"Guidelines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Classifications"}</definedName>
    <definedName name="wrn.GS._.Foremen." localSheetId="11" hidden="1">{#N/A,#N/A,TRUE,"Title Page";#N/A,#N/A,TRUE,"Table of Contents";#N/A,#N/A,TRUE,"Guidelines 1";#N/A,#N/A,TRUE,"Guidelines 2";#N/A,#N/A,TRUE,"SAP Help";#N/A,#N/A,TRUE,"PCC Activity Types (GSM)";#N/A,#N/A,TRUE,"PCC Activity Types (non-GSM)";#N/A,#N/A,TRUE,"Cost Elements";#N/A,#N/A,TRUE,"GSM Common";#N/A,#N/A,TRUE,"Burney";#N/A,#N/A,TRUE,"Hinkley";#N/A,#N/A,TRUE,"Kettleman";#N/A,#N/A,TRUE,"Los Medanos";#N/A,#N/A,TRUE,"McDonald Island";#N/A,#N/A,TRUE,"Meridian-Orland";#N/A,#N/A,TRUE,"Milpitas-Hollister";#N/A,#N/A,TRUE,"Rio Vista";#N/A,#N/A,TRUE,"Topock";#N/A,#N/A,TRUE,"Tracy";#N/A,#N/A,TRUE,"Willows";#N/A,#N/A,TRUE,"Non-GSM"}</definedName>
    <definedName name="wrn.GS._.Foremen." localSheetId="10" hidden="1">{#N/A,#N/A,TRUE,"Title Page";#N/A,#N/A,TRUE,"Table of Contents";#N/A,#N/A,TRUE,"Guidelines 1";#N/A,#N/A,TRUE,"Guidelines 2";#N/A,#N/A,TRUE,"SAP Help";#N/A,#N/A,TRUE,"PCC Activity Types (GSM)";#N/A,#N/A,TRUE,"PCC Activity Types (non-GSM)";#N/A,#N/A,TRUE,"Cost Elements";#N/A,#N/A,TRUE,"GSM Common";#N/A,#N/A,TRUE,"Burney";#N/A,#N/A,TRUE,"Hinkley";#N/A,#N/A,TRUE,"Kettleman";#N/A,#N/A,TRUE,"Los Medanos";#N/A,#N/A,TRUE,"McDonald Island";#N/A,#N/A,TRUE,"Meridian-Orland";#N/A,#N/A,TRUE,"Milpitas-Hollister";#N/A,#N/A,TRUE,"Rio Vista";#N/A,#N/A,TRUE,"Topock";#N/A,#N/A,TRUE,"Tracy";#N/A,#N/A,TRUE,"Willows";#N/A,#N/A,TRUE,"Non-GSM"}</definedName>
    <definedName name="wrn.GS._.Foremen." localSheetId="9" hidden="1">{#N/A,#N/A,TRUE,"Title Page";#N/A,#N/A,TRUE,"Table of Contents";#N/A,#N/A,TRUE,"Guidelines 1";#N/A,#N/A,TRUE,"Guidelines 2";#N/A,#N/A,TRUE,"SAP Help";#N/A,#N/A,TRUE,"PCC Activity Types (GSM)";#N/A,#N/A,TRUE,"PCC Activity Types (non-GSM)";#N/A,#N/A,TRUE,"Cost Elements";#N/A,#N/A,TRUE,"GSM Common";#N/A,#N/A,TRUE,"Burney";#N/A,#N/A,TRUE,"Hinkley";#N/A,#N/A,TRUE,"Kettleman";#N/A,#N/A,TRUE,"Los Medanos";#N/A,#N/A,TRUE,"McDonald Island";#N/A,#N/A,TRUE,"Meridian-Orland";#N/A,#N/A,TRUE,"Milpitas-Hollister";#N/A,#N/A,TRUE,"Rio Vista";#N/A,#N/A,TRUE,"Topock";#N/A,#N/A,TRUE,"Tracy";#N/A,#N/A,TRUE,"Willows";#N/A,#N/A,TRUE,"Non-GSM"}</definedName>
    <definedName name="wrn.GS._.Foremen." localSheetId="8" hidden="1">{#N/A,#N/A,TRUE,"Title Page";#N/A,#N/A,TRUE,"Table of Contents";#N/A,#N/A,TRUE,"Guidelines 1";#N/A,#N/A,TRUE,"Guidelines 2";#N/A,#N/A,TRUE,"SAP Help";#N/A,#N/A,TRUE,"PCC Activity Types (GSM)";#N/A,#N/A,TRUE,"PCC Activity Types (non-GSM)";#N/A,#N/A,TRUE,"Cost Elements";#N/A,#N/A,TRUE,"GSM Common";#N/A,#N/A,TRUE,"Burney";#N/A,#N/A,TRUE,"Hinkley";#N/A,#N/A,TRUE,"Kettleman";#N/A,#N/A,TRUE,"Los Medanos";#N/A,#N/A,TRUE,"McDonald Island";#N/A,#N/A,TRUE,"Meridian-Orland";#N/A,#N/A,TRUE,"Milpitas-Hollister";#N/A,#N/A,TRUE,"Rio Vista";#N/A,#N/A,TRUE,"Topock";#N/A,#N/A,TRUE,"Tracy";#N/A,#N/A,TRUE,"Willows";#N/A,#N/A,TRUE,"Non-GSM"}</definedName>
    <definedName name="wrn.GS._.Foremen." localSheetId="7" hidden="1">{#N/A,#N/A,TRUE,"Title Page";#N/A,#N/A,TRUE,"Table of Contents";#N/A,#N/A,TRUE,"Guidelines 1";#N/A,#N/A,TRUE,"Guidelines 2";#N/A,#N/A,TRUE,"SAP Help";#N/A,#N/A,TRUE,"PCC Activity Types (GSM)";#N/A,#N/A,TRUE,"PCC Activity Types (non-GSM)";#N/A,#N/A,TRUE,"Cost Elements";#N/A,#N/A,TRUE,"GSM Common";#N/A,#N/A,TRUE,"Burney";#N/A,#N/A,TRUE,"Hinkley";#N/A,#N/A,TRUE,"Kettleman";#N/A,#N/A,TRUE,"Los Medanos";#N/A,#N/A,TRUE,"McDonald Island";#N/A,#N/A,TRUE,"Meridian-Orland";#N/A,#N/A,TRUE,"Milpitas-Hollister";#N/A,#N/A,TRUE,"Rio Vista";#N/A,#N/A,TRUE,"Topock";#N/A,#N/A,TRUE,"Tracy";#N/A,#N/A,TRUE,"Willows";#N/A,#N/A,TRUE,"Non-GSM"}</definedName>
    <definedName name="wrn.GS._.Foremen." localSheetId="6" hidden="1">{#N/A,#N/A,TRUE,"Title Page";#N/A,#N/A,TRUE,"Table of Contents";#N/A,#N/A,TRUE,"Guidelines 1";#N/A,#N/A,TRUE,"Guidelines 2";#N/A,#N/A,TRUE,"SAP Help";#N/A,#N/A,TRUE,"PCC Activity Types (GSM)";#N/A,#N/A,TRUE,"PCC Activity Types (non-GSM)";#N/A,#N/A,TRUE,"Cost Elements";#N/A,#N/A,TRUE,"GSM Common";#N/A,#N/A,TRUE,"Burney";#N/A,#N/A,TRUE,"Hinkley";#N/A,#N/A,TRUE,"Kettleman";#N/A,#N/A,TRUE,"Los Medanos";#N/A,#N/A,TRUE,"McDonald Island";#N/A,#N/A,TRUE,"Meridian-Orland";#N/A,#N/A,TRUE,"Milpitas-Hollister";#N/A,#N/A,TRUE,"Rio Vista";#N/A,#N/A,TRUE,"Topock";#N/A,#N/A,TRUE,"Tracy";#N/A,#N/A,TRUE,"Willows";#N/A,#N/A,TRUE,"Non-GSM"}</definedName>
    <definedName name="wrn.GS._.Foremen." localSheetId="5" hidden="1">{#N/A,#N/A,TRUE,"Title Page";#N/A,#N/A,TRUE,"Table of Contents";#N/A,#N/A,TRUE,"Guidelines 1";#N/A,#N/A,TRUE,"Guidelines 2";#N/A,#N/A,TRUE,"SAP Help";#N/A,#N/A,TRUE,"PCC Activity Types (GSM)";#N/A,#N/A,TRUE,"PCC Activity Types (non-GSM)";#N/A,#N/A,TRUE,"Cost Elements";#N/A,#N/A,TRUE,"GSM Common";#N/A,#N/A,TRUE,"Burney";#N/A,#N/A,TRUE,"Hinkley";#N/A,#N/A,TRUE,"Kettleman";#N/A,#N/A,TRUE,"Los Medanos";#N/A,#N/A,TRUE,"McDonald Island";#N/A,#N/A,TRUE,"Meridian-Orland";#N/A,#N/A,TRUE,"Milpitas-Hollister";#N/A,#N/A,TRUE,"Rio Vista";#N/A,#N/A,TRUE,"Topock";#N/A,#N/A,TRUE,"Tracy";#N/A,#N/A,TRUE,"Willows";#N/A,#N/A,TRUE,"Non-GSM"}</definedName>
    <definedName name="wrn.GS._.Foremen." localSheetId="4" hidden="1">{#N/A,#N/A,TRUE,"Title Page";#N/A,#N/A,TRUE,"Table of Contents";#N/A,#N/A,TRUE,"Guidelines 1";#N/A,#N/A,TRUE,"Guidelines 2";#N/A,#N/A,TRUE,"SAP Help";#N/A,#N/A,TRUE,"PCC Activity Types (GSM)";#N/A,#N/A,TRUE,"PCC Activity Types (non-GSM)";#N/A,#N/A,TRUE,"Cost Elements";#N/A,#N/A,TRUE,"GSM Common";#N/A,#N/A,TRUE,"Burney";#N/A,#N/A,TRUE,"Hinkley";#N/A,#N/A,TRUE,"Kettleman";#N/A,#N/A,TRUE,"Los Medanos";#N/A,#N/A,TRUE,"McDonald Island";#N/A,#N/A,TRUE,"Meridian-Orland";#N/A,#N/A,TRUE,"Milpitas-Hollister";#N/A,#N/A,TRUE,"Rio Vista";#N/A,#N/A,TRUE,"Topock";#N/A,#N/A,TRUE,"Tracy";#N/A,#N/A,TRUE,"Willows";#N/A,#N/A,TRUE,"Non-GSM"}</definedName>
    <definedName name="wrn.GS._.Foremen." localSheetId="3" hidden="1">{#N/A,#N/A,TRUE,"Title Page";#N/A,#N/A,TRUE,"Table of Contents";#N/A,#N/A,TRUE,"Guidelines 1";#N/A,#N/A,TRUE,"Guidelines 2";#N/A,#N/A,TRUE,"SAP Help";#N/A,#N/A,TRUE,"PCC Activity Types (GSM)";#N/A,#N/A,TRUE,"PCC Activity Types (non-GSM)";#N/A,#N/A,TRUE,"Cost Elements";#N/A,#N/A,TRUE,"GSM Common";#N/A,#N/A,TRUE,"Burney";#N/A,#N/A,TRUE,"Hinkley";#N/A,#N/A,TRUE,"Kettleman";#N/A,#N/A,TRUE,"Los Medanos";#N/A,#N/A,TRUE,"McDonald Island";#N/A,#N/A,TRUE,"Meridian-Orland";#N/A,#N/A,TRUE,"Milpitas-Hollister";#N/A,#N/A,TRUE,"Rio Vista";#N/A,#N/A,TRUE,"Topock";#N/A,#N/A,TRUE,"Tracy";#N/A,#N/A,TRUE,"Willows";#N/A,#N/A,TRUE,"Non-GSM"}</definedName>
    <definedName name="wrn.GS._.Foremen." localSheetId="2" hidden="1">{#N/A,#N/A,TRUE,"Title Page";#N/A,#N/A,TRUE,"Table of Contents";#N/A,#N/A,TRUE,"Guidelines 1";#N/A,#N/A,TRUE,"Guidelines 2";#N/A,#N/A,TRUE,"SAP Help";#N/A,#N/A,TRUE,"PCC Activity Types (GSM)";#N/A,#N/A,TRUE,"PCC Activity Types (non-GSM)";#N/A,#N/A,TRUE,"Cost Elements";#N/A,#N/A,TRUE,"GSM Common";#N/A,#N/A,TRUE,"Burney";#N/A,#N/A,TRUE,"Hinkley";#N/A,#N/A,TRUE,"Kettleman";#N/A,#N/A,TRUE,"Los Medanos";#N/A,#N/A,TRUE,"McDonald Island";#N/A,#N/A,TRUE,"Meridian-Orland";#N/A,#N/A,TRUE,"Milpitas-Hollister";#N/A,#N/A,TRUE,"Rio Vista";#N/A,#N/A,TRUE,"Topock";#N/A,#N/A,TRUE,"Tracy";#N/A,#N/A,TRUE,"Willows";#N/A,#N/A,TRUE,"Non-GSM"}</definedName>
    <definedName name="wrn.GS._.Foremen." localSheetId="1" hidden="1">{#N/A,#N/A,TRUE,"Title Page";#N/A,#N/A,TRUE,"Table of Contents";#N/A,#N/A,TRUE,"Guidelines 1";#N/A,#N/A,TRUE,"Guidelines 2";#N/A,#N/A,TRUE,"SAP Help";#N/A,#N/A,TRUE,"PCC Activity Types (GSM)";#N/A,#N/A,TRUE,"PCC Activity Types (non-GSM)";#N/A,#N/A,TRUE,"Cost Elements";#N/A,#N/A,TRUE,"GSM Common";#N/A,#N/A,TRUE,"Burney";#N/A,#N/A,TRUE,"Hinkley";#N/A,#N/A,TRUE,"Kettleman";#N/A,#N/A,TRUE,"Los Medanos";#N/A,#N/A,TRUE,"McDonald Island";#N/A,#N/A,TRUE,"Meridian-Orland";#N/A,#N/A,TRUE,"Milpitas-Hollister";#N/A,#N/A,TRUE,"Rio Vista";#N/A,#N/A,TRUE,"Topock";#N/A,#N/A,TRUE,"Tracy";#N/A,#N/A,TRUE,"Willows";#N/A,#N/A,TRUE,"Non-GSM"}</definedName>
    <definedName name="wrn.GS._.Foremen." localSheetId="12" hidden="1">{#N/A,#N/A,TRUE,"Title Page";#N/A,#N/A,TRUE,"Table of Contents";#N/A,#N/A,TRUE,"Guidelines 1";#N/A,#N/A,TRUE,"Guidelines 2";#N/A,#N/A,TRUE,"SAP Help";#N/A,#N/A,TRUE,"PCC Activity Types (GSM)";#N/A,#N/A,TRUE,"PCC Activity Types (non-GSM)";#N/A,#N/A,TRUE,"Cost Elements";#N/A,#N/A,TRUE,"GSM Common";#N/A,#N/A,TRUE,"Burney";#N/A,#N/A,TRUE,"Hinkley";#N/A,#N/A,TRUE,"Kettleman";#N/A,#N/A,TRUE,"Los Medanos";#N/A,#N/A,TRUE,"McDonald Island";#N/A,#N/A,TRUE,"Meridian-Orland";#N/A,#N/A,TRUE,"Milpitas-Hollister";#N/A,#N/A,TRUE,"Rio Vista";#N/A,#N/A,TRUE,"Topock";#N/A,#N/A,TRUE,"Tracy";#N/A,#N/A,TRUE,"Willows";#N/A,#N/A,TRUE,"Non-GSM"}</definedName>
    <definedName name="wrn.GS._.Foremen." localSheetId="0" hidden="1">{#N/A,#N/A,TRUE,"Title Page";#N/A,#N/A,TRUE,"Table of Contents";#N/A,#N/A,TRUE,"Guidelines 1";#N/A,#N/A,TRUE,"Guidelines 2";#N/A,#N/A,TRUE,"SAP Help";#N/A,#N/A,TRUE,"PCC Activity Types (GSM)";#N/A,#N/A,TRUE,"PCC Activity Types (non-GSM)";#N/A,#N/A,TRUE,"Cost Elements";#N/A,#N/A,TRUE,"GSM Common";#N/A,#N/A,TRUE,"Burney";#N/A,#N/A,TRUE,"Hinkley";#N/A,#N/A,TRUE,"Kettleman";#N/A,#N/A,TRUE,"Los Medanos";#N/A,#N/A,TRUE,"McDonald Island";#N/A,#N/A,TRUE,"Meridian-Orland";#N/A,#N/A,TRUE,"Milpitas-Hollister";#N/A,#N/A,TRUE,"Rio Vista";#N/A,#N/A,TRUE,"Topock";#N/A,#N/A,TRUE,"Tracy";#N/A,#N/A,TRUE,"Willows";#N/A,#N/A,TRUE,"Non-GSM"}</definedName>
    <definedName name="wrn.GS._.Foremen." hidden="1">{#N/A,#N/A,TRUE,"Title Page";#N/A,#N/A,TRUE,"Table of Contents";#N/A,#N/A,TRUE,"Guidelines 1";#N/A,#N/A,TRUE,"Guidelines 2";#N/A,#N/A,TRUE,"SAP Help";#N/A,#N/A,TRUE,"PCC Activity Types (GSM)";#N/A,#N/A,TRUE,"PCC Activity Types (non-GSM)";#N/A,#N/A,TRUE,"Cost Elements";#N/A,#N/A,TRUE,"GSM Common";#N/A,#N/A,TRUE,"Burney";#N/A,#N/A,TRUE,"Hinkley";#N/A,#N/A,TRUE,"Kettleman";#N/A,#N/A,TRUE,"Los Medanos";#N/A,#N/A,TRUE,"McDonald Island";#N/A,#N/A,TRUE,"Meridian-Orland";#N/A,#N/A,TRUE,"Milpitas-Hollister";#N/A,#N/A,TRUE,"Rio Vista";#N/A,#N/A,TRUE,"Topock";#N/A,#N/A,TRUE,"Tracy";#N/A,#N/A,TRUE,"Willows";#N/A,#N/A,TRUE,"Non-GSM"}</definedName>
    <definedName name="wrn.JE9DOLLARS." localSheetId="11" hidden="1">{"JE9DOLLARS",#N/A,FALSE,"JE9"}</definedName>
    <definedName name="wrn.JE9DOLLARS." localSheetId="10" hidden="1">{"JE9DOLLARS",#N/A,FALSE,"JE9"}</definedName>
    <definedName name="wrn.JE9DOLLARS." localSheetId="9" hidden="1">{"JE9DOLLARS",#N/A,FALSE,"JE9"}</definedName>
    <definedName name="wrn.JE9DOLLARS." localSheetId="8" hidden="1">{"JE9DOLLARS",#N/A,FALSE,"JE9"}</definedName>
    <definedName name="wrn.JE9DOLLARS." localSheetId="7" hidden="1">{"JE9DOLLARS",#N/A,FALSE,"JE9"}</definedName>
    <definedName name="wrn.JE9DOLLARS." localSheetId="6" hidden="1">{"JE9DOLLARS",#N/A,FALSE,"JE9"}</definedName>
    <definedName name="wrn.JE9DOLLARS." localSheetId="5" hidden="1">{"JE9DOLLARS",#N/A,FALSE,"JE9"}</definedName>
    <definedName name="wrn.JE9DOLLARS." localSheetId="4" hidden="1">{"JE9DOLLARS",#N/A,FALSE,"JE9"}</definedName>
    <definedName name="wrn.JE9DOLLARS." localSheetId="3" hidden="1">{"JE9DOLLARS",#N/A,FALSE,"JE9"}</definedName>
    <definedName name="wrn.JE9DOLLARS." localSheetId="2" hidden="1">{"JE9DOLLARS",#N/A,FALSE,"JE9"}</definedName>
    <definedName name="wrn.JE9DOLLARS." localSheetId="1" hidden="1">{"JE9DOLLARS",#N/A,FALSE,"JE9"}</definedName>
    <definedName name="wrn.JE9DOLLARS." localSheetId="12" hidden="1">{"JE9DOLLARS",#N/A,FALSE,"JE9"}</definedName>
    <definedName name="wrn.JE9DOLLARS." localSheetId="0" hidden="1">{"JE9DOLLARS",#N/A,FALSE,"JE9"}</definedName>
    <definedName name="wrn.JE9DOLLARS." hidden="1">{"JE9DOLLARS",#N/A,FALSE,"JE9"}</definedName>
    <definedName name="wrn.JE9DTHS." localSheetId="11" hidden="1">{"JE9DTHS",#N/A,FALSE,"JE9"}</definedName>
    <definedName name="wrn.JE9DTHS." localSheetId="10" hidden="1">{"JE9DTHS",#N/A,FALSE,"JE9"}</definedName>
    <definedName name="wrn.JE9DTHS." localSheetId="9" hidden="1">{"JE9DTHS",#N/A,FALSE,"JE9"}</definedName>
    <definedName name="wrn.JE9DTHS." localSheetId="8" hidden="1">{"JE9DTHS",#N/A,FALSE,"JE9"}</definedName>
    <definedName name="wrn.JE9DTHS." localSheetId="7" hidden="1">{"JE9DTHS",#N/A,FALSE,"JE9"}</definedName>
    <definedName name="wrn.JE9DTHS." localSheetId="6" hidden="1">{"JE9DTHS",#N/A,FALSE,"JE9"}</definedName>
    <definedName name="wrn.JE9DTHS." localSheetId="5" hidden="1">{"JE9DTHS",#N/A,FALSE,"JE9"}</definedName>
    <definedName name="wrn.JE9DTHS." localSheetId="4" hidden="1">{"JE9DTHS",#N/A,FALSE,"JE9"}</definedName>
    <definedName name="wrn.JE9DTHS." localSheetId="3" hidden="1">{"JE9DTHS",#N/A,FALSE,"JE9"}</definedName>
    <definedName name="wrn.JE9DTHS." localSheetId="2" hidden="1">{"JE9DTHS",#N/A,FALSE,"JE9"}</definedName>
    <definedName name="wrn.JE9DTHS." localSheetId="1" hidden="1">{"JE9DTHS",#N/A,FALSE,"JE9"}</definedName>
    <definedName name="wrn.JE9DTHS." localSheetId="12" hidden="1">{"JE9DTHS",#N/A,FALSE,"JE9"}</definedName>
    <definedName name="wrn.JE9DTHS." localSheetId="0" hidden="1">{"JE9DTHS",#N/A,FALSE,"JE9"}</definedName>
    <definedName name="wrn.JE9DTHS." hidden="1">{"JE9DTHS",#N/A,FALSE,"JE9"}</definedName>
    <definedName name="wrn.JE9MCF." localSheetId="11" hidden="1">{"JE9MCF",#N/A,FALSE,"JE9"}</definedName>
    <definedName name="wrn.JE9MCF." localSheetId="10" hidden="1">{"JE9MCF",#N/A,FALSE,"JE9"}</definedName>
    <definedName name="wrn.JE9MCF." localSheetId="9" hidden="1">{"JE9MCF",#N/A,FALSE,"JE9"}</definedName>
    <definedName name="wrn.JE9MCF." localSheetId="8" hidden="1">{"JE9MCF",#N/A,FALSE,"JE9"}</definedName>
    <definedName name="wrn.JE9MCF." localSheetId="7" hidden="1">{"JE9MCF",#N/A,FALSE,"JE9"}</definedName>
    <definedName name="wrn.JE9MCF." localSheetId="6" hidden="1">{"JE9MCF",#N/A,FALSE,"JE9"}</definedName>
    <definedName name="wrn.JE9MCF." localSheetId="5" hidden="1">{"JE9MCF",#N/A,FALSE,"JE9"}</definedName>
    <definedName name="wrn.JE9MCF." localSheetId="4" hidden="1">{"JE9MCF",#N/A,FALSE,"JE9"}</definedName>
    <definedName name="wrn.JE9MCF." localSheetId="3" hidden="1">{"JE9MCF",#N/A,FALSE,"JE9"}</definedName>
    <definedName name="wrn.JE9MCF." localSheetId="2" hidden="1">{"JE9MCF",#N/A,FALSE,"JE9"}</definedName>
    <definedName name="wrn.JE9MCF." localSheetId="1" hidden="1">{"JE9MCF",#N/A,FALSE,"JE9"}</definedName>
    <definedName name="wrn.JE9MCF." localSheetId="12" hidden="1">{"JE9MCF",#N/A,FALSE,"JE9"}</definedName>
    <definedName name="wrn.JE9MCF." localSheetId="0" hidden="1">{"JE9MCF",#N/A,FALSE,"JE9"}</definedName>
    <definedName name="wrn.JE9MCF." hidden="1">{"JE9MCF",#N/A,FALSE,"JE9"}</definedName>
    <definedName name="wrn.ND." localSheetId="1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" localSheetId="10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" localSheetId="9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" localSheetId="8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" localSheetId="7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" localSheetId="6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" localSheetId="5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" localSheetId="4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" localSheetId="3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" localSheetId="2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" localSheetId="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" localSheetId="12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" localSheetId="0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PI_Report." localSheetId="11" hidden="1">{"PI_Data",#N/A,TRUE,"P&amp;I Data"}</definedName>
    <definedName name="wrn.PI_Report." localSheetId="10" hidden="1">{"PI_Data",#N/A,TRUE,"P&amp;I Data"}</definedName>
    <definedName name="wrn.PI_Report." localSheetId="9" hidden="1">{"PI_Data",#N/A,TRUE,"P&amp;I Data"}</definedName>
    <definedName name="wrn.PI_Report." localSheetId="8" hidden="1">{"PI_Data",#N/A,TRUE,"P&amp;I Data"}</definedName>
    <definedName name="wrn.PI_Report." localSheetId="7" hidden="1">{"PI_Data",#N/A,TRUE,"P&amp;I Data"}</definedName>
    <definedName name="wrn.PI_Report." localSheetId="6" hidden="1">{"PI_Data",#N/A,TRUE,"P&amp;I Data"}</definedName>
    <definedName name="wrn.PI_Report." localSheetId="5" hidden="1">{"PI_Data",#N/A,TRUE,"P&amp;I Data"}</definedName>
    <definedName name="wrn.PI_Report." localSheetId="4" hidden="1">{"PI_Data",#N/A,TRUE,"P&amp;I Data"}</definedName>
    <definedName name="wrn.PI_Report." localSheetId="3" hidden="1">{"PI_Data",#N/A,TRUE,"P&amp;I Data"}</definedName>
    <definedName name="wrn.PI_Report." localSheetId="2" hidden="1">{"PI_Data",#N/A,TRUE,"P&amp;I Data"}</definedName>
    <definedName name="wrn.PI_Report." localSheetId="1" hidden="1">{"PI_Data",#N/A,TRUE,"P&amp;I Data"}</definedName>
    <definedName name="wrn.PI_Report." localSheetId="12" hidden="1">{"PI_Data",#N/A,TRUE,"P&amp;I Data"}</definedName>
    <definedName name="wrn.PI_Report." localSheetId="0" hidden="1">{"PI_Data",#N/A,TRUE,"P&amp;I Data"}</definedName>
    <definedName name="wrn.PI_Report." hidden="1">{"PI_Data",#N/A,TRUE,"P&amp;I Data"}</definedName>
    <definedName name="wrn.Portfolio." localSheetId="11" hidden="1">{"Portfolio",#N/A,FALSE,"PORTFOLIO"}</definedName>
    <definedName name="wrn.Portfolio." localSheetId="10" hidden="1">{"Portfolio",#N/A,FALSE,"PORTFOLIO"}</definedName>
    <definedName name="wrn.Portfolio." localSheetId="9" hidden="1">{"Portfolio",#N/A,FALSE,"PORTFOLIO"}</definedName>
    <definedName name="wrn.Portfolio." localSheetId="8" hidden="1">{"Portfolio",#N/A,FALSE,"PORTFOLIO"}</definedName>
    <definedName name="wrn.Portfolio." localSheetId="7" hidden="1">{"Portfolio",#N/A,FALSE,"PORTFOLIO"}</definedName>
    <definedName name="wrn.Portfolio." localSheetId="6" hidden="1">{"Portfolio",#N/A,FALSE,"PORTFOLIO"}</definedName>
    <definedName name="wrn.Portfolio." localSheetId="5" hidden="1">{"Portfolio",#N/A,FALSE,"PORTFOLIO"}</definedName>
    <definedName name="wrn.Portfolio." localSheetId="4" hidden="1">{"Portfolio",#N/A,FALSE,"PORTFOLIO"}</definedName>
    <definedName name="wrn.Portfolio." localSheetId="3" hidden="1">{"Portfolio",#N/A,FALSE,"PORTFOLIO"}</definedName>
    <definedName name="wrn.Portfolio." localSheetId="2" hidden="1">{"Portfolio",#N/A,FALSE,"PORTFOLIO"}</definedName>
    <definedName name="wrn.Portfolio." localSheetId="1" hidden="1">{"Portfolio",#N/A,FALSE,"PORTFOLIO"}</definedName>
    <definedName name="wrn.Portfolio." localSheetId="12" hidden="1">{"Portfolio",#N/A,FALSE,"PORTFOLIO"}</definedName>
    <definedName name="wrn.Portfolio." localSheetId="0" hidden="1">{"Portfolio",#N/A,FALSE,"PORTFOLIO"}</definedName>
    <definedName name="wrn.Portfolio." hidden="1">{"Portfolio",#N/A,FALSE,"PORTFOLIO"}</definedName>
    <definedName name="wrn.Print._.1_8." localSheetId="11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wrn.Print._.1_8." localSheetId="10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wrn.Print._.1_8." localSheetId="9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wrn.Print._.1_8." localSheetId="8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wrn.Print._.1_8." localSheetId="7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wrn.Print._.1_8." localSheetId="6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wrn.Print._.1_8." localSheetId="5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wrn.Print._.1_8." localSheetId="4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wrn.Print._.1_8." localSheetId="3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wrn.Print._.1_8." localSheetId="2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wrn.Print._.1_8." localSheetId="1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wrn.Print._.1_8." localSheetId="12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wrn.Print._.1_8." localSheetId="0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wrn.Print._.1_8.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wrn.Print._.9_16." localSheetId="11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wrn.Print._.9_16." localSheetId="10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wrn.Print._.9_16." localSheetId="9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wrn.Print._.9_16." localSheetId="8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wrn.Print._.9_16." localSheetId="7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wrn.Print._.9_16." localSheetId="6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wrn.Print._.9_16." localSheetId="5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wrn.Print._.9_16." localSheetId="4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wrn.Print._.9_16." localSheetId="3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wrn.Print._.9_16." localSheetId="2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wrn.Print._.9_16." localSheetId="1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wrn.Print._.9_16." localSheetId="12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wrn.Print._.9_16." localSheetId="0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wrn.Print._.9_16.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wrn.print._.out." localSheetId="11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wrn.print._.out." localSheetId="10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wrn.print._.out." localSheetId="9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wrn.print._.out." localSheetId="8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wrn.print._.out." localSheetId="7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wrn.print._.out." localSheetId="6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wrn.print._.out." localSheetId="5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wrn.print._.out." localSheetId="4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wrn.print._.out." localSheetId="3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wrn.print._.out." localSheetId="2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wrn.print._.out." localSheetId="1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wrn.print._.out." localSheetId="12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wrn.print._.out." localSheetId="0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wrn.print._.out.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wrn.RAP." localSheetId="1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" localSheetId="10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" localSheetId="9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" localSheetId="8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" localSheetId="7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" localSheetId="6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" localSheetId="5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" localSheetId="4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" localSheetId="3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" localSheetId="2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" localSheetId="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" localSheetId="12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" localSheetId="0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es." localSheetId="11" hidden="1">{#N/A,#N/A,FALSE,"E-1, EM, ES";#N/A,#N/A,FALSE,"ESR, ET";#N/A,#N/A,FALSE,"E-7, E-A7";#N/A,#N/A,FALSE,"E-8";#N/A,#N/A,FALSE,"E-9 A, B, C, D";#N/A,#N/A,FALSE,"EL-1, EML";#N/A,#N/A,FALSE,"ESL, ESRL";#N/A,#N/A,FALSE,"ETL, EL-7";#N/A,#N/A,FALSE,"EL-A7, EL-8"}</definedName>
    <definedName name="wrn.Res." localSheetId="10" hidden="1">{#N/A,#N/A,FALSE,"E-1, EM, ES";#N/A,#N/A,FALSE,"ESR, ET";#N/A,#N/A,FALSE,"E-7, E-A7";#N/A,#N/A,FALSE,"E-8";#N/A,#N/A,FALSE,"E-9 A, B, C, D";#N/A,#N/A,FALSE,"EL-1, EML";#N/A,#N/A,FALSE,"ESL, ESRL";#N/A,#N/A,FALSE,"ETL, EL-7";#N/A,#N/A,FALSE,"EL-A7, EL-8"}</definedName>
    <definedName name="wrn.Res." localSheetId="9" hidden="1">{#N/A,#N/A,FALSE,"E-1, EM, ES";#N/A,#N/A,FALSE,"ESR, ET";#N/A,#N/A,FALSE,"E-7, E-A7";#N/A,#N/A,FALSE,"E-8";#N/A,#N/A,FALSE,"E-9 A, B, C, D";#N/A,#N/A,FALSE,"EL-1, EML";#N/A,#N/A,FALSE,"ESL, ESRL";#N/A,#N/A,FALSE,"ETL, EL-7";#N/A,#N/A,FALSE,"EL-A7, EL-8"}</definedName>
    <definedName name="wrn.Res." localSheetId="8" hidden="1">{#N/A,#N/A,FALSE,"E-1, EM, ES";#N/A,#N/A,FALSE,"ESR, ET";#N/A,#N/A,FALSE,"E-7, E-A7";#N/A,#N/A,FALSE,"E-8";#N/A,#N/A,FALSE,"E-9 A, B, C, D";#N/A,#N/A,FALSE,"EL-1, EML";#N/A,#N/A,FALSE,"ESL, ESRL";#N/A,#N/A,FALSE,"ETL, EL-7";#N/A,#N/A,FALSE,"EL-A7, EL-8"}</definedName>
    <definedName name="wrn.Res." localSheetId="7" hidden="1">{#N/A,#N/A,FALSE,"E-1, EM, ES";#N/A,#N/A,FALSE,"ESR, ET";#N/A,#N/A,FALSE,"E-7, E-A7";#N/A,#N/A,FALSE,"E-8";#N/A,#N/A,FALSE,"E-9 A, B, C, D";#N/A,#N/A,FALSE,"EL-1, EML";#N/A,#N/A,FALSE,"ESL, ESRL";#N/A,#N/A,FALSE,"ETL, EL-7";#N/A,#N/A,FALSE,"EL-A7, EL-8"}</definedName>
    <definedName name="wrn.Res." localSheetId="6" hidden="1">{#N/A,#N/A,FALSE,"E-1, EM, ES";#N/A,#N/A,FALSE,"ESR, ET";#N/A,#N/A,FALSE,"E-7, E-A7";#N/A,#N/A,FALSE,"E-8";#N/A,#N/A,FALSE,"E-9 A, B, C, D";#N/A,#N/A,FALSE,"EL-1, EML";#N/A,#N/A,FALSE,"ESL, ESRL";#N/A,#N/A,FALSE,"ETL, EL-7";#N/A,#N/A,FALSE,"EL-A7, EL-8"}</definedName>
    <definedName name="wrn.Res." localSheetId="5" hidden="1">{#N/A,#N/A,FALSE,"E-1, EM, ES";#N/A,#N/A,FALSE,"ESR, ET";#N/A,#N/A,FALSE,"E-7, E-A7";#N/A,#N/A,FALSE,"E-8";#N/A,#N/A,FALSE,"E-9 A, B, C, D";#N/A,#N/A,FALSE,"EL-1, EML";#N/A,#N/A,FALSE,"ESL, ESRL";#N/A,#N/A,FALSE,"ETL, EL-7";#N/A,#N/A,FALSE,"EL-A7, EL-8"}</definedName>
    <definedName name="wrn.Res." localSheetId="4" hidden="1">{#N/A,#N/A,FALSE,"E-1, EM, ES";#N/A,#N/A,FALSE,"ESR, ET";#N/A,#N/A,FALSE,"E-7, E-A7";#N/A,#N/A,FALSE,"E-8";#N/A,#N/A,FALSE,"E-9 A, B, C, D";#N/A,#N/A,FALSE,"EL-1, EML";#N/A,#N/A,FALSE,"ESL, ESRL";#N/A,#N/A,FALSE,"ETL, EL-7";#N/A,#N/A,FALSE,"EL-A7, EL-8"}</definedName>
    <definedName name="wrn.Res." localSheetId="3" hidden="1">{#N/A,#N/A,FALSE,"E-1, EM, ES";#N/A,#N/A,FALSE,"ESR, ET";#N/A,#N/A,FALSE,"E-7, E-A7";#N/A,#N/A,FALSE,"E-8";#N/A,#N/A,FALSE,"E-9 A, B, C, D";#N/A,#N/A,FALSE,"EL-1, EML";#N/A,#N/A,FALSE,"ESL, ESRL";#N/A,#N/A,FALSE,"ETL, EL-7";#N/A,#N/A,FALSE,"EL-A7, EL-8"}</definedName>
    <definedName name="wrn.Res." localSheetId="2" hidden="1">{#N/A,#N/A,FALSE,"E-1, EM, ES";#N/A,#N/A,FALSE,"ESR, ET";#N/A,#N/A,FALSE,"E-7, E-A7";#N/A,#N/A,FALSE,"E-8";#N/A,#N/A,FALSE,"E-9 A, B, C, D";#N/A,#N/A,FALSE,"EL-1, EML";#N/A,#N/A,FALSE,"ESL, ESRL";#N/A,#N/A,FALSE,"ETL, EL-7";#N/A,#N/A,FALSE,"EL-A7, EL-8"}</definedName>
    <definedName name="wrn.Res." localSheetId="1" hidden="1">{#N/A,#N/A,FALSE,"E-1, EM, ES";#N/A,#N/A,FALSE,"ESR, ET";#N/A,#N/A,FALSE,"E-7, E-A7";#N/A,#N/A,FALSE,"E-8";#N/A,#N/A,FALSE,"E-9 A, B, C, D";#N/A,#N/A,FALSE,"EL-1, EML";#N/A,#N/A,FALSE,"ESL, ESRL";#N/A,#N/A,FALSE,"ETL, EL-7";#N/A,#N/A,FALSE,"EL-A7, EL-8"}</definedName>
    <definedName name="wrn.Res." localSheetId="12" hidden="1">{#N/A,#N/A,FALSE,"E-1, EM, ES";#N/A,#N/A,FALSE,"ESR, ET";#N/A,#N/A,FALSE,"E-7, E-A7";#N/A,#N/A,FALSE,"E-8";#N/A,#N/A,FALSE,"E-9 A, B, C, D";#N/A,#N/A,FALSE,"EL-1, EML";#N/A,#N/A,FALSE,"ESL, ESRL";#N/A,#N/A,FALSE,"ETL, EL-7";#N/A,#N/A,FALSE,"EL-A7, EL-8"}</definedName>
    <definedName name="wrn.Res." localSheetId="0" hidden="1">{#N/A,#N/A,FALSE,"E-1, EM, ES";#N/A,#N/A,FALSE,"ESR, ET";#N/A,#N/A,FALSE,"E-7, E-A7";#N/A,#N/A,FALSE,"E-8";#N/A,#N/A,FALSE,"E-9 A, B, C, D";#N/A,#N/A,FALSE,"EL-1, EML";#N/A,#N/A,FALSE,"ESL, ESRL";#N/A,#N/A,FALSE,"ETL, EL-7";#N/A,#N/A,FALSE,"EL-A7, EL-8"}</definedName>
    <definedName name="wrn.Res." hidden="1">{#N/A,#N/A,FALSE,"E-1, EM, ES";#N/A,#N/A,FALSE,"ESR, ET";#N/A,#N/A,FALSE,"E-7, E-A7";#N/A,#N/A,FALSE,"E-8";#N/A,#N/A,FALSE,"E-9 A, B, C, D";#N/A,#N/A,FALSE,"EL-1, EML";#N/A,#N/A,FALSE,"ESL, ESRL";#N/A,#N/A,FALSE,"ETL, EL-7";#N/A,#N/A,FALSE,"EL-A7, EL-8"}</definedName>
    <definedName name="wrn.Rev._.Alloc." localSheetId="1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" localSheetId="10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" localSheetId="9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" localSheetId="8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" localSheetId="7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" localSheetId="6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" localSheetId="5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" localSheetId="4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" localSheetId="3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" localSheetId="2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" localSheetId="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" localSheetId="12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" localSheetId="0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" hidden="1">{#N/A,#N/A,FALSE,"RRQ inputs ";#N/A,#N/A,FALSE,"FERC Rev @ PR";#N/A,#N/A,FALSE,"Distribution Revenue Allocation";#N/A,#N/A,FALSE,"Nonallocated Revenues";#N/A,#N/A,FALSE,"MC Revenues-03 sales, 96 MC's";#N/A,#N/A,FALSE,"FTA"}</definedName>
    <definedName name="wrn.schedules." localSheetId="11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" localSheetId="10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" localSheetId="9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" localSheetId="8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" localSheetId="7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" localSheetId="6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" localSheetId="5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" localSheetId="4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" localSheetId="3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" localSheetId="2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" localSheetId="1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" localSheetId="12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" localSheetId="0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um1." localSheetId="11" hidden="1">{"Summary","1",FALSE,"Summary"}</definedName>
    <definedName name="wrn.sum1." localSheetId="10" hidden="1">{"Summary","1",FALSE,"Summary"}</definedName>
    <definedName name="wrn.sum1." localSheetId="9" hidden="1">{"Summary","1",FALSE,"Summary"}</definedName>
    <definedName name="wrn.sum1." localSheetId="8" hidden="1">{"Summary","1",FALSE,"Summary"}</definedName>
    <definedName name="wrn.sum1." localSheetId="7" hidden="1">{"Summary","1",FALSE,"Summary"}</definedName>
    <definedName name="wrn.sum1." localSheetId="6" hidden="1">{"Summary","1",FALSE,"Summary"}</definedName>
    <definedName name="wrn.sum1." localSheetId="5" hidden="1">{"Summary","1",FALSE,"Summary"}</definedName>
    <definedName name="wrn.sum1." localSheetId="4" hidden="1">{"Summary","1",FALSE,"Summary"}</definedName>
    <definedName name="wrn.sum1." localSheetId="3" hidden="1">{"Summary","1",FALSE,"Summary"}</definedName>
    <definedName name="wrn.sum1." localSheetId="2" hidden="1">{"Summary","1",FALSE,"Summary"}</definedName>
    <definedName name="wrn.sum1." localSheetId="1" hidden="1">{"Summary","1",FALSE,"Summary"}</definedName>
    <definedName name="wrn.sum1." localSheetId="12" hidden="1">{"Summary","1",FALSE,"Summary"}</definedName>
    <definedName name="wrn.sum1." localSheetId="0" hidden="1">{"Summary","1",FALSE,"Summary"}</definedName>
    <definedName name="wrn.sum1." hidden="1">{"Summary","1",FALSE,"Summary"}</definedName>
    <definedName name="wrn.Unbilled._.Gas." localSheetId="11" hidden="1">{"Daily Datails",#N/A,FALSE,"GAS";"Forecasted",#N/A,FALSE,"GAS";"Forecasted_2",#N/A,FALSE,"GAS"}</definedName>
    <definedName name="wrn.Unbilled._.Gas." localSheetId="10" hidden="1">{"Daily Datails",#N/A,FALSE,"GAS";"Forecasted",#N/A,FALSE,"GAS";"Forecasted_2",#N/A,FALSE,"GAS"}</definedName>
    <definedName name="wrn.Unbilled._.Gas." localSheetId="9" hidden="1">{"Daily Datails",#N/A,FALSE,"GAS";"Forecasted",#N/A,FALSE,"GAS";"Forecasted_2",#N/A,FALSE,"GAS"}</definedName>
    <definedName name="wrn.Unbilled._.Gas." localSheetId="8" hidden="1">{"Daily Datails",#N/A,FALSE,"GAS";"Forecasted",#N/A,FALSE,"GAS";"Forecasted_2",#N/A,FALSE,"GAS"}</definedName>
    <definedName name="wrn.Unbilled._.Gas." localSheetId="7" hidden="1">{"Daily Datails",#N/A,FALSE,"GAS";"Forecasted",#N/A,FALSE,"GAS";"Forecasted_2",#N/A,FALSE,"GAS"}</definedName>
    <definedName name="wrn.Unbilled._.Gas." localSheetId="6" hidden="1">{"Daily Datails",#N/A,FALSE,"GAS";"Forecasted",#N/A,FALSE,"GAS";"Forecasted_2",#N/A,FALSE,"GAS"}</definedName>
    <definedName name="wrn.Unbilled._.Gas." localSheetId="5" hidden="1">{"Daily Datails",#N/A,FALSE,"GAS";"Forecasted",#N/A,FALSE,"GAS";"Forecasted_2",#N/A,FALSE,"GAS"}</definedName>
    <definedName name="wrn.Unbilled._.Gas." localSheetId="4" hidden="1">{"Daily Datails",#N/A,FALSE,"GAS";"Forecasted",#N/A,FALSE,"GAS";"Forecasted_2",#N/A,FALSE,"GAS"}</definedName>
    <definedName name="wrn.Unbilled._.Gas." localSheetId="3" hidden="1">{"Daily Datails",#N/A,FALSE,"GAS";"Forecasted",#N/A,FALSE,"GAS";"Forecasted_2",#N/A,FALSE,"GAS"}</definedName>
    <definedName name="wrn.Unbilled._.Gas." localSheetId="2" hidden="1">{"Daily Datails",#N/A,FALSE,"GAS";"Forecasted",#N/A,FALSE,"GAS";"Forecasted_2",#N/A,FALSE,"GAS"}</definedName>
    <definedName name="wrn.Unbilled._.Gas." localSheetId="1" hidden="1">{"Daily Datails",#N/A,FALSE,"GAS";"Forecasted",#N/A,FALSE,"GAS";"Forecasted_2",#N/A,FALSE,"GAS"}</definedName>
    <definedName name="wrn.Unbilled._.Gas." localSheetId="12" hidden="1">{"Daily Datails",#N/A,FALSE,"GAS";"Forecasted",#N/A,FALSE,"GAS";"Forecasted_2",#N/A,FALSE,"GAS"}</definedName>
    <definedName name="wrn.Unbilled._.Gas." localSheetId="0" hidden="1">{"Daily Datails",#N/A,FALSE,"GAS";"Forecasted",#N/A,FALSE,"GAS";"Forecasted_2",#N/A,FALSE,"GAS"}</definedName>
    <definedName name="wrn.Unbilled._.Gas." hidden="1">{"Daily Datails",#N/A,FALSE,"GAS";"Forecasted",#N/A,FALSE,"GAS";"Forecasted_2",#N/A,FALSE,"GAS"}</definedName>
    <definedName name="wwwwwwwwwwwwwwwwwwwwwwwwwww" localSheetId="11" hidden="1">{"PI_Data",#N/A,TRUE,"P&amp;I Data"}</definedName>
    <definedName name="wwwwwwwwwwwwwwwwwwwwwwwwwww" localSheetId="10" hidden="1">{"PI_Data",#N/A,TRUE,"P&amp;I Data"}</definedName>
    <definedName name="wwwwwwwwwwwwwwwwwwwwwwwwwww" localSheetId="9" hidden="1">{"PI_Data",#N/A,TRUE,"P&amp;I Data"}</definedName>
    <definedName name="wwwwwwwwwwwwwwwwwwwwwwwwwww" localSheetId="8" hidden="1">{"PI_Data",#N/A,TRUE,"P&amp;I Data"}</definedName>
    <definedName name="wwwwwwwwwwwwwwwwwwwwwwwwwww" localSheetId="7" hidden="1">{"PI_Data",#N/A,TRUE,"P&amp;I Data"}</definedName>
    <definedName name="wwwwwwwwwwwwwwwwwwwwwwwwwww" localSheetId="6" hidden="1">{"PI_Data",#N/A,TRUE,"P&amp;I Data"}</definedName>
    <definedName name="wwwwwwwwwwwwwwwwwwwwwwwwwww" localSheetId="5" hidden="1">{"PI_Data",#N/A,TRUE,"P&amp;I Data"}</definedName>
    <definedName name="wwwwwwwwwwwwwwwwwwwwwwwwwww" localSheetId="4" hidden="1">{"PI_Data",#N/A,TRUE,"P&amp;I Data"}</definedName>
    <definedName name="wwwwwwwwwwwwwwwwwwwwwwwwwww" localSheetId="3" hidden="1">{"PI_Data",#N/A,TRUE,"P&amp;I Data"}</definedName>
    <definedName name="wwwwwwwwwwwwwwwwwwwwwwwwwww" localSheetId="2" hidden="1">{"PI_Data",#N/A,TRUE,"P&amp;I Data"}</definedName>
    <definedName name="wwwwwwwwwwwwwwwwwwwwwwwwwww" localSheetId="1" hidden="1">{"PI_Data",#N/A,TRUE,"P&amp;I Data"}</definedName>
    <definedName name="wwwwwwwwwwwwwwwwwwwwwwwwwww" localSheetId="12" hidden="1">{"PI_Data",#N/A,TRUE,"P&amp;I Data"}</definedName>
    <definedName name="wwwwwwwwwwwwwwwwwwwwwwwwwww" localSheetId="0" hidden="1">{"PI_Data",#N/A,TRUE,"P&amp;I Data"}</definedName>
    <definedName name="wwwwwwwwwwwwwwwwwwwwwwwwwww" hidden="1">{"PI_Data",#N/A,TRUE,"P&amp;I Data"}</definedName>
    <definedName name="xb" localSheetId="11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Classifications";#N/A,#N/A,TRUE,"GSM Common";#N/A,#N/A,TRUE,"Burney";#N/A,#N/A,TRUE,"Central Coast";#N/A,#N/A,TRUE,"De Anza";#N/A,#N/A,TRUE,"Diablo";#N/A,#N/A,TRUE,"East Bay";#N/A,#N/A,TRUE,"Fresno";#N/A,#N/A,TRUE,"Hinkley";#N/A,#N/A,TRUE,"Kern";#N/A,#N/A,TRUE,"Kettleman";#N/A,#N/A,TRUE,"Los Medanos";#N/A,#N/A,TRUE,"McDonald Island";#N/A,#N/A,TRUE,"Meridian-Orland";#N/A,#N/A,TRUE,"Milpitas-Hollister";#N/A,#N/A,TRUE,"Mission";#N/A,#N/A,TRUE,"North Bay";#N/A,#N/A,TRUE,"North Coast";#N/A,#N/A,TRUE,"North Valley";#N/A,#N/A,TRUE,"Peninsula";#N/A,#N/A,TRUE,"Rio Vista";#N/A,#N/A,TRUE,"Sacramento";#N/A,#N/A,TRUE,"San Francisco";#N/A,#N/A,TRUE,"San Jose";#N/A,#N/A,TRUE,"Sierra";#N/A,#N/A,TRUE,"Stockton";#N/A,#N/A,TRUE,"Topock";#N/A,#N/A,TRUE,"Tracy";#N/A,#N/A,TRUE,"Willows";#N/A,#N/A,TRUE,"Yosemite";#N/A,#N/A,TRUE,"Non-GSM"}</definedName>
    <definedName name="xb" localSheetId="10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Classifications";#N/A,#N/A,TRUE,"GSM Common";#N/A,#N/A,TRUE,"Burney";#N/A,#N/A,TRUE,"Central Coast";#N/A,#N/A,TRUE,"De Anza";#N/A,#N/A,TRUE,"Diablo";#N/A,#N/A,TRUE,"East Bay";#N/A,#N/A,TRUE,"Fresno";#N/A,#N/A,TRUE,"Hinkley";#N/A,#N/A,TRUE,"Kern";#N/A,#N/A,TRUE,"Kettleman";#N/A,#N/A,TRUE,"Los Medanos";#N/A,#N/A,TRUE,"McDonald Island";#N/A,#N/A,TRUE,"Meridian-Orland";#N/A,#N/A,TRUE,"Milpitas-Hollister";#N/A,#N/A,TRUE,"Mission";#N/A,#N/A,TRUE,"North Bay";#N/A,#N/A,TRUE,"North Coast";#N/A,#N/A,TRUE,"North Valley";#N/A,#N/A,TRUE,"Peninsula";#N/A,#N/A,TRUE,"Rio Vista";#N/A,#N/A,TRUE,"Sacramento";#N/A,#N/A,TRUE,"San Francisco";#N/A,#N/A,TRUE,"San Jose";#N/A,#N/A,TRUE,"Sierra";#N/A,#N/A,TRUE,"Stockton";#N/A,#N/A,TRUE,"Topock";#N/A,#N/A,TRUE,"Tracy";#N/A,#N/A,TRUE,"Willows";#N/A,#N/A,TRUE,"Yosemite";#N/A,#N/A,TRUE,"Non-GSM"}</definedName>
    <definedName name="xb" localSheetId="9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Classifications";#N/A,#N/A,TRUE,"GSM Common";#N/A,#N/A,TRUE,"Burney";#N/A,#N/A,TRUE,"Central Coast";#N/A,#N/A,TRUE,"De Anza";#N/A,#N/A,TRUE,"Diablo";#N/A,#N/A,TRUE,"East Bay";#N/A,#N/A,TRUE,"Fresno";#N/A,#N/A,TRUE,"Hinkley";#N/A,#N/A,TRUE,"Kern";#N/A,#N/A,TRUE,"Kettleman";#N/A,#N/A,TRUE,"Los Medanos";#N/A,#N/A,TRUE,"McDonald Island";#N/A,#N/A,TRUE,"Meridian-Orland";#N/A,#N/A,TRUE,"Milpitas-Hollister";#N/A,#N/A,TRUE,"Mission";#N/A,#N/A,TRUE,"North Bay";#N/A,#N/A,TRUE,"North Coast";#N/A,#N/A,TRUE,"North Valley";#N/A,#N/A,TRUE,"Peninsula";#N/A,#N/A,TRUE,"Rio Vista";#N/A,#N/A,TRUE,"Sacramento";#N/A,#N/A,TRUE,"San Francisco";#N/A,#N/A,TRUE,"San Jose";#N/A,#N/A,TRUE,"Sierra";#N/A,#N/A,TRUE,"Stockton";#N/A,#N/A,TRUE,"Topock";#N/A,#N/A,TRUE,"Tracy";#N/A,#N/A,TRUE,"Willows";#N/A,#N/A,TRUE,"Yosemite";#N/A,#N/A,TRUE,"Non-GSM"}</definedName>
    <definedName name="xb" localSheetId="8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Classifications";#N/A,#N/A,TRUE,"GSM Common";#N/A,#N/A,TRUE,"Burney";#N/A,#N/A,TRUE,"Central Coast";#N/A,#N/A,TRUE,"De Anza";#N/A,#N/A,TRUE,"Diablo";#N/A,#N/A,TRUE,"East Bay";#N/A,#N/A,TRUE,"Fresno";#N/A,#N/A,TRUE,"Hinkley";#N/A,#N/A,TRUE,"Kern";#N/A,#N/A,TRUE,"Kettleman";#N/A,#N/A,TRUE,"Los Medanos";#N/A,#N/A,TRUE,"McDonald Island";#N/A,#N/A,TRUE,"Meridian-Orland";#N/A,#N/A,TRUE,"Milpitas-Hollister";#N/A,#N/A,TRUE,"Mission";#N/A,#N/A,TRUE,"North Bay";#N/A,#N/A,TRUE,"North Coast";#N/A,#N/A,TRUE,"North Valley";#N/A,#N/A,TRUE,"Peninsula";#N/A,#N/A,TRUE,"Rio Vista";#N/A,#N/A,TRUE,"Sacramento";#N/A,#N/A,TRUE,"San Francisco";#N/A,#N/A,TRUE,"San Jose";#N/A,#N/A,TRUE,"Sierra";#N/A,#N/A,TRUE,"Stockton";#N/A,#N/A,TRUE,"Topock";#N/A,#N/A,TRUE,"Tracy";#N/A,#N/A,TRUE,"Willows";#N/A,#N/A,TRUE,"Yosemite";#N/A,#N/A,TRUE,"Non-GSM"}</definedName>
    <definedName name="xb" localSheetId="7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Classifications";#N/A,#N/A,TRUE,"GSM Common";#N/A,#N/A,TRUE,"Burney";#N/A,#N/A,TRUE,"Central Coast";#N/A,#N/A,TRUE,"De Anza";#N/A,#N/A,TRUE,"Diablo";#N/A,#N/A,TRUE,"East Bay";#N/A,#N/A,TRUE,"Fresno";#N/A,#N/A,TRUE,"Hinkley";#N/A,#N/A,TRUE,"Kern";#N/A,#N/A,TRUE,"Kettleman";#N/A,#N/A,TRUE,"Los Medanos";#N/A,#N/A,TRUE,"McDonald Island";#N/A,#N/A,TRUE,"Meridian-Orland";#N/A,#N/A,TRUE,"Milpitas-Hollister";#N/A,#N/A,TRUE,"Mission";#N/A,#N/A,TRUE,"North Bay";#N/A,#N/A,TRUE,"North Coast";#N/A,#N/A,TRUE,"North Valley";#N/A,#N/A,TRUE,"Peninsula";#N/A,#N/A,TRUE,"Rio Vista";#N/A,#N/A,TRUE,"Sacramento";#N/A,#N/A,TRUE,"San Francisco";#N/A,#N/A,TRUE,"San Jose";#N/A,#N/A,TRUE,"Sierra";#N/A,#N/A,TRUE,"Stockton";#N/A,#N/A,TRUE,"Topock";#N/A,#N/A,TRUE,"Tracy";#N/A,#N/A,TRUE,"Willows";#N/A,#N/A,TRUE,"Yosemite";#N/A,#N/A,TRUE,"Non-GSM"}</definedName>
    <definedName name="xb" localSheetId="6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Classifications";#N/A,#N/A,TRUE,"GSM Common";#N/A,#N/A,TRUE,"Burney";#N/A,#N/A,TRUE,"Central Coast";#N/A,#N/A,TRUE,"De Anza";#N/A,#N/A,TRUE,"Diablo";#N/A,#N/A,TRUE,"East Bay";#N/A,#N/A,TRUE,"Fresno";#N/A,#N/A,TRUE,"Hinkley";#N/A,#N/A,TRUE,"Kern";#N/A,#N/A,TRUE,"Kettleman";#N/A,#N/A,TRUE,"Los Medanos";#N/A,#N/A,TRUE,"McDonald Island";#N/A,#N/A,TRUE,"Meridian-Orland";#N/A,#N/A,TRUE,"Milpitas-Hollister";#N/A,#N/A,TRUE,"Mission";#N/A,#N/A,TRUE,"North Bay";#N/A,#N/A,TRUE,"North Coast";#N/A,#N/A,TRUE,"North Valley";#N/A,#N/A,TRUE,"Peninsula";#N/A,#N/A,TRUE,"Rio Vista";#N/A,#N/A,TRUE,"Sacramento";#N/A,#N/A,TRUE,"San Francisco";#N/A,#N/A,TRUE,"San Jose";#N/A,#N/A,TRUE,"Sierra";#N/A,#N/A,TRUE,"Stockton";#N/A,#N/A,TRUE,"Topock";#N/A,#N/A,TRUE,"Tracy";#N/A,#N/A,TRUE,"Willows";#N/A,#N/A,TRUE,"Yosemite";#N/A,#N/A,TRUE,"Non-GSM"}</definedName>
    <definedName name="xb" localSheetId="5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Classifications";#N/A,#N/A,TRUE,"GSM Common";#N/A,#N/A,TRUE,"Burney";#N/A,#N/A,TRUE,"Central Coast";#N/A,#N/A,TRUE,"De Anza";#N/A,#N/A,TRUE,"Diablo";#N/A,#N/A,TRUE,"East Bay";#N/A,#N/A,TRUE,"Fresno";#N/A,#N/A,TRUE,"Hinkley";#N/A,#N/A,TRUE,"Kern";#N/A,#N/A,TRUE,"Kettleman";#N/A,#N/A,TRUE,"Los Medanos";#N/A,#N/A,TRUE,"McDonald Island";#N/A,#N/A,TRUE,"Meridian-Orland";#N/A,#N/A,TRUE,"Milpitas-Hollister";#N/A,#N/A,TRUE,"Mission";#N/A,#N/A,TRUE,"North Bay";#N/A,#N/A,TRUE,"North Coast";#N/A,#N/A,TRUE,"North Valley";#N/A,#N/A,TRUE,"Peninsula";#N/A,#N/A,TRUE,"Rio Vista";#N/A,#N/A,TRUE,"Sacramento";#N/A,#N/A,TRUE,"San Francisco";#N/A,#N/A,TRUE,"San Jose";#N/A,#N/A,TRUE,"Sierra";#N/A,#N/A,TRUE,"Stockton";#N/A,#N/A,TRUE,"Topock";#N/A,#N/A,TRUE,"Tracy";#N/A,#N/A,TRUE,"Willows";#N/A,#N/A,TRUE,"Yosemite";#N/A,#N/A,TRUE,"Non-GSM"}</definedName>
    <definedName name="xb" localSheetId="4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Classifications";#N/A,#N/A,TRUE,"GSM Common";#N/A,#N/A,TRUE,"Burney";#N/A,#N/A,TRUE,"Central Coast";#N/A,#N/A,TRUE,"De Anza";#N/A,#N/A,TRUE,"Diablo";#N/A,#N/A,TRUE,"East Bay";#N/A,#N/A,TRUE,"Fresno";#N/A,#N/A,TRUE,"Hinkley";#N/A,#N/A,TRUE,"Kern";#N/A,#N/A,TRUE,"Kettleman";#N/A,#N/A,TRUE,"Los Medanos";#N/A,#N/A,TRUE,"McDonald Island";#N/A,#N/A,TRUE,"Meridian-Orland";#N/A,#N/A,TRUE,"Milpitas-Hollister";#N/A,#N/A,TRUE,"Mission";#N/A,#N/A,TRUE,"North Bay";#N/A,#N/A,TRUE,"North Coast";#N/A,#N/A,TRUE,"North Valley";#N/A,#N/A,TRUE,"Peninsula";#N/A,#N/A,TRUE,"Rio Vista";#N/A,#N/A,TRUE,"Sacramento";#N/A,#N/A,TRUE,"San Francisco";#N/A,#N/A,TRUE,"San Jose";#N/A,#N/A,TRUE,"Sierra";#N/A,#N/A,TRUE,"Stockton";#N/A,#N/A,TRUE,"Topock";#N/A,#N/A,TRUE,"Tracy";#N/A,#N/A,TRUE,"Willows";#N/A,#N/A,TRUE,"Yosemite";#N/A,#N/A,TRUE,"Non-GSM"}</definedName>
    <definedName name="xb" localSheetId="3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Classifications";#N/A,#N/A,TRUE,"GSM Common";#N/A,#N/A,TRUE,"Burney";#N/A,#N/A,TRUE,"Central Coast";#N/A,#N/A,TRUE,"De Anza";#N/A,#N/A,TRUE,"Diablo";#N/A,#N/A,TRUE,"East Bay";#N/A,#N/A,TRUE,"Fresno";#N/A,#N/A,TRUE,"Hinkley";#N/A,#N/A,TRUE,"Kern";#N/A,#N/A,TRUE,"Kettleman";#N/A,#N/A,TRUE,"Los Medanos";#N/A,#N/A,TRUE,"McDonald Island";#N/A,#N/A,TRUE,"Meridian-Orland";#N/A,#N/A,TRUE,"Milpitas-Hollister";#N/A,#N/A,TRUE,"Mission";#N/A,#N/A,TRUE,"North Bay";#N/A,#N/A,TRUE,"North Coast";#N/A,#N/A,TRUE,"North Valley";#N/A,#N/A,TRUE,"Peninsula";#N/A,#N/A,TRUE,"Rio Vista";#N/A,#N/A,TRUE,"Sacramento";#N/A,#N/A,TRUE,"San Francisco";#N/A,#N/A,TRUE,"San Jose";#N/A,#N/A,TRUE,"Sierra";#N/A,#N/A,TRUE,"Stockton";#N/A,#N/A,TRUE,"Topock";#N/A,#N/A,TRUE,"Tracy";#N/A,#N/A,TRUE,"Willows";#N/A,#N/A,TRUE,"Yosemite";#N/A,#N/A,TRUE,"Non-GSM"}</definedName>
    <definedName name="xb" localSheetId="2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Classifications";#N/A,#N/A,TRUE,"GSM Common";#N/A,#N/A,TRUE,"Burney";#N/A,#N/A,TRUE,"Central Coast";#N/A,#N/A,TRUE,"De Anza";#N/A,#N/A,TRUE,"Diablo";#N/A,#N/A,TRUE,"East Bay";#N/A,#N/A,TRUE,"Fresno";#N/A,#N/A,TRUE,"Hinkley";#N/A,#N/A,TRUE,"Kern";#N/A,#N/A,TRUE,"Kettleman";#N/A,#N/A,TRUE,"Los Medanos";#N/A,#N/A,TRUE,"McDonald Island";#N/A,#N/A,TRUE,"Meridian-Orland";#N/A,#N/A,TRUE,"Milpitas-Hollister";#N/A,#N/A,TRUE,"Mission";#N/A,#N/A,TRUE,"North Bay";#N/A,#N/A,TRUE,"North Coast";#N/A,#N/A,TRUE,"North Valley";#N/A,#N/A,TRUE,"Peninsula";#N/A,#N/A,TRUE,"Rio Vista";#N/A,#N/A,TRUE,"Sacramento";#N/A,#N/A,TRUE,"San Francisco";#N/A,#N/A,TRUE,"San Jose";#N/A,#N/A,TRUE,"Sierra";#N/A,#N/A,TRUE,"Stockton";#N/A,#N/A,TRUE,"Topock";#N/A,#N/A,TRUE,"Tracy";#N/A,#N/A,TRUE,"Willows";#N/A,#N/A,TRUE,"Yosemite";#N/A,#N/A,TRUE,"Non-GSM"}</definedName>
    <definedName name="xb" localSheetId="1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Classifications";#N/A,#N/A,TRUE,"GSM Common";#N/A,#N/A,TRUE,"Burney";#N/A,#N/A,TRUE,"Central Coast";#N/A,#N/A,TRUE,"De Anza";#N/A,#N/A,TRUE,"Diablo";#N/A,#N/A,TRUE,"East Bay";#N/A,#N/A,TRUE,"Fresno";#N/A,#N/A,TRUE,"Hinkley";#N/A,#N/A,TRUE,"Kern";#N/A,#N/A,TRUE,"Kettleman";#N/A,#N/A,TRUE,"Los Medanos";#N/A,#N/A,TRUE,"McDonald Island";#N/A,#N/A,TRUE,"Meridian-Orland";#N/A,#N/A,TRUE,"Milpitas-Hollister";#N/A,#N/A,TRUE,"Mission";#N/A,#N/A,TRUE,"North Bay";#N/A,#N/A,TRUE,"North Coast";#N/A,#N/A,TRUE,"North Valley";#N/A,#N/A,TRUE,"Peninsula";#N/A,#N/A,TRUE,"Rio Vista";#N/A,#N/A,TRUE,"Sacramento";#N/A,#N/A,TRUE,"San Francisco";#N/A,#N/A,TRUE,"San Jose";#N/A,#N/A,TRUE,"Sierra";#N/A,#N/A,TRUE,"Stockton";#N/A,#N/A,TRUE,"Topock";#N/A,#N/A,TRUE,"Tracy";#N/A,#N/A,TRUE,"Willows";#N/A,#N/A,TRUE,"Yosemite";#N/A,#N/A,TRUE,"Non-GSM"}</definedName>
    <definedName name="xb" localSheetId="12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Classifications";#N/A,#N/A,TRUE,"GSM Common";#N/A,#N/A,TRUE,"Burney";#N/A,#N/A,TRUE,"Central Coast";#N/A,#N/A,TRUE,"De Anza";#N/A,#N/A,TRUE,"Diablo";#N/A,#N/A,TRUE,"East Bay";#N/A,#N/A,TRUE,"Fresno";#N/A,#N/A,TRUE,"Hinkley";#N/A,#N/A,TRUE,"Kern";#N/A,#N/A,TRUE,"Kettleman";#N/A,#N/A,TRUE,"Los Medanos";#N/A,#N/A,TRUE,"McDonald Island";#N/A,#N/A,TRUE,"Meridian-Orland";#N/A,#N/A,TRUE,"Milpitas-Hollister";#N/A,#N/A,TRUE,"Mission";#N/A,#N/A,TRUE,"North Bay";#N/A,#N/A,TRUE,"North Coast";#N/A,#N/A,TRUE,"North Valley";#N/A,#N/A,TRUE,"Peninsula";#N/A,#N/A,TRUE,"Rio Vista";#N/A,#N/A,TRUE,"Sacramento";#N/A,#N/A,TRUE,"San Francisco";#N/A,#N/A,TRUE,"San Jose";#N/A,#N/A,TRUE,"Sierra";#N/A,#N/A,TRUE,"Stockton";#N/A,#N/A,TRUE,"Topock";#N/A,#N/A,TRUE,"Tracy";#N/A,#N/A,TRUE,"Willows";#N/A,#N/A,TRUE,"Yosemite";#N/A,#N/A,TRUE,"Non-GSM"}</definedName>
    <definedName name="xb" localSheetId="0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Classifications";#N/A,#N/A,TRUE,"GSM Common";#N/A,#N/A,TRUE,"Burney";#N/A,#N/A,TRUE,"Central Coast";#N/A,#N/A,TRUE,"De Anza";#N/A,#N/A,TRUE,"Diablo";#N/A,#N/A,TRUE,"East Bay";#N/A,#N/A,TRUE,"Fresno";#N/A,#N/A,TRUE,"Hinkley";#N/A,#N/A,TRUE,"Kern";#N/A,#N/A,TRUE,"Kettleman";#N/A,#N/A,TRUE,"Los Medanos";#N/A,#N/A,TRUE,"McDonald Island";#N/A,#N/A,TRUE,"Meridian-Orland";#N/A,#N/A,TRUE,"Milpitas-Hollister";#N/A,#N/A,TRUE,"Mission";#N/A,#N/A,TRUE,"North Bay";#N/A,#N/A,TRUE,"North Coast";#N/A,#N/A,TRUE,"North Valley";#N/A,#N/A,TRUE,"Peninsula";#N/A,#N/A,TRUE,"Rio Vista";#N/A,#N/A,TRUE,"Sacramento";#N/A,#N/A,TRUE,"San Francisco";#N/A,#N/A,TRUE,"San Jose";#N/A,#N/A,TRUE,"Sierra";#N/A,#N/A,TRUE,"Stockton";#N/A,#N/A,TRUE,"Topock";#N/A,#N/A,TRUE,"Tracy";#N/A,#N/A,TRUE,"Willows";#N/A,#N/A,TRUE,"Yosemite";#N/A,#N/A,TRUE,"Non-GSM"}</definedName>
    <definedName name="xb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Classifications";#N/A,#N/A,TRUE,"GSM Common";#N/A,#N/A,TRUE,"Burney";#N/A,#N/A,TRUE,"Central Coast";#N/A,#N/A,TRUE,"De Anza";#N/A,#N/A,TRUE,"Diablo";#N/A,#N/A,TRUE,"East Bay";#N/A,#N/A,TRUE,"Fresno";#N/A,#N/A,TRUE,"Hinkley";#N/A,#N/A,TRUE,"Kern";#N/A,#N/A,TRUE,"Kettleman";#N/A,#N/A,TRUE,"Los Medanos";#N/A,#N/A,TRUE,"McDonald Island";#N/A,#N/A,TRUE,"Meridian-Orland";#N/A,#N/A,TRUE,"Milpitas-Hollister";#N/A,#N/A,TRUE,"Mission";#N/A,#N/A,TRUE,"North Bay";#N/A,#N/A,TRUE,"North Coast";#N/A,#N/A,TRUE,"North Valley";#N/A,#N/A,TRUE,"Peninsula";#N/A,#N/A,TRUE,"Rio Vista";#N/A,#N/A,TRUE,"Sacramento";#N/A,#N/A,TRUE,"San Francisco";#N/A,#N/A,TRUE,"San Jose";#N/A,#N/A,TRUE,"Sierra";#N/A,#N/A,TRUE,"Stockton";#N/A,#N/A,TRUE,"Topock";#N/A,#N/A,TRUE,"Tracy";#N/A,#N/A,TRUE,"Willows";#N/A,#N/A,TRUE,"Yosemite";#N/A,#N/A,TRUE,"Non-GSM"}</definedName>
    <definedName name="xc" localSheetId="11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xc" localSheetId="10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xc" localSheetId="9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xc" localSheetId="8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xc" localSheetId="7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xc" localSheetId="6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xc" localSheetId="5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xc" localSheetId="4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xc" localSheetId="3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xc" localSheetId="2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xc" localSheetId="1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xc" localSheetId="12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xc" localSheetId="0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xc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xd" localSheetId="11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xd" localSheetId="10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xd" localSheetId="9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xd" localSheetId="8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xd" localSheetId="7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xd" localSheetId="6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xd" localSheetId="5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xd" localSheetId="4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xd" localSheetId="3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xd" localSheetId="2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xd" localSheetId="1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xd" localSheetId="12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xd" localSheetId="0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xd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xe" localSheetId="11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xe" localSheetId="10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xe" localSheetId="9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xe" localSheetId="8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xe" localSheetId="7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xe" localSheetId="6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xe" localSheetId="5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xe" localSheetId="4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xe" localSheetId="3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xe" localSheetId="2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xe" localSheetId="1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xe" localSheetId="12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xe" localSheetId="0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xe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xf" localSheetId="11" hidden="1">{#N/A,#N/A,TRUE,"Guidelines 1";#N/A,#N/A,TRUE,"Table of Contents";#N/A,#N/A,TRUE,"Title Page";#N/A,#N/A,TRUE,"Guidelines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Classifications"}</definedName>
    <definedName name="xf" localSheetId="10" hidden="1">{#N/A,#N/A,TRUE,"Guidelines 1";#N/A,#N/A,TRUE,"Table of Contents";#N/A,#N/A,TRUE,"Title Page";#N/A,#N/A,TRUE,"Guidelines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Classifications"}</definedName>
    <definedName name="xf" localSheetId="9" hidden="1">{#N/A,#N/A,TRUE,"Guidelines 1";#N/A,#N/A,TRUE,"Table of Contents";#N/A,#N/A,TRUE,"Title Page";#N/A,#N/A,TRUE,"Guidelines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Classifications"}</definedName>
    <definedName name="xf" localSheetId="8" hidden="1">{#N/A,#N/A,TRUE,"Guidelines 1";#N/A,#N/A,TRUE,"Table of Contents";#N/A,#N/A,TRUE,"Title Page";#N/A,#N/A,TRUE,"Guidelines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Classifications"}</definedName>
    <definedName name="xf" localSheetId="7" hidden="1">{#N/A,#N/A,TRUE,"Guidelines 1";#N/A,#N/A,TRUE,"Table of Contents";#N/A,#N/A,TRUE,"Title Page";#N/A,#N/A,TRUE,"Guidelines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Classifications"}</definedName>
    <definedName name="xf" localSheetId="6" hidden="1">{#N/A,#N/A,TRUE,"Guidelines 1";#N/A,#N/A,TRUE,"Table of Contents";#N/A,#N/A,TRUE,"Title Page";#N/A,#N/A,TRUE,"Guidelines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Classifications"}</definedName>
    <definedName name="xf" localSheetId="5" hidden="1">{#N/A,#N/A,TRUE,"Guidelines 1";#N/A,#N/A,TRUE,"Table of Contents";#N/A,#N/A,TRUE,"Title Page";#N/A,#N/A,TRUE,"Guidelines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Classifications"}</definedName>
    <definedName name="xf" localSheetId="4" hidden="1">{#N/A,#N/A,TRUE,"Guidelines 1";#N/A,#N/A,TRUE,"Table of Contents";#N/A,#N/A,TRUE,"Title Page";#N/A,#N/A,TRUE,"Guidelines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Classifications"}</definedName>
    <definedName name="xf" localSheetId="3" hidden="1">{#N/A,#N/A,TRUE,"Guidelines 1";#N/A,#N/A,TRUE,"Table of Contents";#N/A,#N/A,TRUE,"Title Page";#N/A,#N/A,TRUE,"Guidelines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Classifications"}</definedName>
    <definedName name="xf" localSheetId="2" hidden="1">{#N/A,#N/A,TRUE,"Guidelines 1";#N/A,#N/A,TRUE,"Table of Contents";#N/A,#N/A,TRUE,"Title Page";#N/A,#N/A,TRUE,"Guidelines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Classifications"}</definedName>
    <definedName name="xf" localSheetId="1" hidden="1">{#N/A,#N/A,TRUE,"Guidelines 1";#N/A,#N/A,TRUE,"Table of Contents";#N/A,#N/A,TRUE,"Title Page";#N/A,#N/A,TRUE,"Guidelines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Classifications"}</definedName>
    <definedName name="xf" localSheetId="12" hidden="1">{#N/A,#N/A,TRUE,"Guidelines 1";#N/A,#N/A,TRUE,"Table of Contents";#N/A,#N/A,TRUE,"Title Page";#N/A,#N/A,TRUE,"Guidelines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Classifications"}</definedName>
    <definedName name="xf" localSheetId="0" hidden="1">{#N/A,#N/A,TRUE,"Guidelines 1";#N/A,#N/A,TRUE,"Table of Contents";#N/A,#N/A,TRUE,"Title Page";#N/A,#N/A,TRUE,"Guidelines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Classifications"}</definedName>
    <definedName name="xf" hidden="1">{#N/A,#N/A,TRUE,"Guidelines 1";#N/A,#N/A,TRUE,"Table of Contents";#N/A,#N/A,TRUE,"Title Page";#N/A,#N/A,TRUE,"Guidelines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Classifications"}</definedName>
    <definedName name="xg" localSheetId="11" hidden="1">{#N/A,#N/A,TRUE,"Title Page";#N/A,#N/A,TRUE,"Table of Contents";#N/A,#N/A,TRUE,"Guidelines 1";#N/A,#N/A,TRUE,"Guidelines 2";#N/A,#N/A,TRUE,"SAP Help";#N/A,#N/A,TRUE,"PCC Activity Types (GSM)";#N/A,#N/A,TRUE,"PCC Activity Types (non-GSM)";#N/A,#N/A,TRUE,"Cost Elements";#N/A,#N/A,TRUE,"GSM Common";#N/A,#N/A,TRUE,"Burney";#N/A,#N/A,TRUE,"Hinkley";#N/A,#N/A,TRUE,"Kettleman";#N/A,#N/A,TRUE,"Los Medanos";#N/A,#N/A,TRUE,"McDonald Island";#N/A,#N/A,TRUE,"Meridian-Orland";#N/A,#N/A,TRUE,"Milpitas-Hollister";#N/A,#N/A,TRUE,"Rio Vista";#N/A,#N/A,TRUE,"Topock";#N/A,#N/A,TRUE,"Tracy";#N/A,#N/A,TRUE,"Willows";#N/A,#N/A,TRUE,"Non-GSM"}</definedName>
    <definedName name="xg" localSheetId="10" hidden="1">{#N/A,#N/A,TRUE,"Title Page";#N/A,#N/A,TRUE,"Table of Contents";#N/A,#N/A,TRUE,"Guidelines 1";#N/A,#N/A,TRUE,"Guidelines 2";#N/A,#N/A,TRUE,"SAP Help";#N/A,#N/A,TRUE,"PCC Activity Types (GSM)";#N/A,#N/A,TRUE,"PCC Activity Types (non-GSM)";#N/A,#N/A,TRUE,"Cost Elements";#N/A,#N/A,TRUE,"GSM Common";#N/A,#N/A,TRUE,"Burney";#N/A,#N/A,TRUE,"Hinkley";#N/A,#N/A,TRUE,"Kettleman";#N/A,#N/A,TRUE,"Los Medanos";#N/A,#N/A,TRUE,"McDonald Island";#N/A,#N/A,TRUE,"Meridian-Orland";#N/A,#N/A,TRUE,"Milpitas-Hollister";#N/A,#N/A,TRUE,"Rio Vista";#N/A,#N/A,TRUE,"Topock";#N/A,#N/A,TRUE,"Tracy";#N/A,#N/A,TRUE,"Willows";#N/A,#N/A,TRUE,"Non-GSM"}</definedName>
    <definedName name="xg" localSheetId="9" hidden="1">{#N/A,#N/A,TRUE,"Title Page";#N/A,#N/A,TRUE,"Table of Contents";#N/A,#N/A,TRUE,"Guidelines 1";#N/A,#N/A,TRUE,"Guidelines 2";#N/A,#N/A,TRUE,"SAP Help";#N/A,#N/A,TRUE,"PCC Activity Types (GSM)";#N/A,#N/A,TRUE,"PCC Activity Types (non-GSM)";#N/A,#N/A,TRUE,"Cost Elements";#N/A,#N/A,TRUE,"GSM Common";#N/A,#N/A,TRUE,"Burney";#N/A,#N/A,TRUE,"Hinkley";#N/A,#N/A,TRUE,"Kettleman";#N/A,#N/A,TRUE,"Los Medanos";#N/A,#N/A,TRUE,"McDonald Island";#N/A,#N/A,TRUE,"Meridian-Orland";#N/A,#N/A,TRUE,"Milpitas-Hollister";#N/A,#N/A,TRUE,"Rio Vista";#N/A,#N/A,TRUE,"Topock";#N/A,#N/A,TRUE,"Tracy";#N/A,#N/A,TRUE,"Willows";#N/A,#N/A,TRUE,"Non-GSM"}</definedName>
    <definedName name="xg" localSheetId="8" hidden="1">{#N/A,#N/A,TRUE,"Title Page";#N/A,#N/A,TRUE,"Table of Contents";#N/A,#N/A,TRUE,"Guidelines 1";#N/A,#N/A,TRUE,"Guidelines 2";#N/A,#N/A,TRUE,"SAP Help";#N/A,#N/A,TRUE,"PCC Activity Types (GSM)";#N/A,#N/A,TRUE,"PCC Activity Types (non-GSM)";#N/A,#N/A,TRUE,"Cost Elements";#N/A,#N/A,TRUE,"GSM Common";#N/A,#N/A,TRUE,"Burney";#N/A,#N/A,TRUE,"Hinkley";#N/A,#N/A,TRUE,"Kettleman";#N/A,#N/A,TRUE,"Los Medanos";#N/A,#N/A,TRUE,"McDonald Island";#N/A,#N/A,TRUE,"Meridian-Orland";#N/A,#N/A,TRUE,"Milpitas-Hollister";#N/A,#N/A,TRUE,"Rio Vista";#N/A,#N/A,TRUE,"Topock";#N/A,#N/A,TRUE,"Tracy";#N/A,#N/A,TRUE,"Willows";#N/A,#N/A,TRUE,"Non-GSM"}</definedName>
    <definedName name="xg" localSheetId="7" hidden="1">{#N/A,#N/A,TRUE,"Title Page";#N/A,#N/A,TRUE,"Table of Contents";#N/A,#N/A,TRUE,"Guidelines 1";#N/A,#N/A,TRUE,"Guidelines 2";#N/A,#N/A,TRUE,"SAP Help";#N/A,#N/A,TRUE,"PCC Activity Types (GSM)";#N/A,#N/A,TRUE,"PCC Activity Types (non-GSM)";#N/A,#N/A,TRUE,"Cost Elements";#N/A,#N/A,TRUE,"GSM Common";#N/A,#N/A,TRUE,"Burney";#N/A,#N/A,TRUE,"Hinkley";#N/A,#N/A,TRUE,"Kettleman";#N/A,#N/A,TRUE,"Los Medanos";#N/A,#N/A,TRUE,"McDonald Island";#N/A,#N/A,TRUE,"Meridian-Orland";#N/A,#N/A,TRUE,"Milpitas-Hollister";#N/A,#N/A,TRUE,"Rio Vista";#N/A,#N/A,TRUE,"Topock";#N/A,#N/A,TRUE,"Tracy";#N/A,#N/A,TRUE,"Willows";#N/A,#N/A,TRUE,"Non-GSM"}</definedName>
    <definedName name="xg" localSheetId="6" hidden="1">{#N/A,#N/A,TRUE,"Title Page";#N/A,#N/A,TRUE,"Table of Contents";#N/A,#N/A,TRUE,"Guidelines 1";#N/A,#N/A,TRUE,"Guidelines 2";#N/A,#N/A,TRUE,"SAP Help";#N/A,#N/A,TRUE,"PCC Activity Types (GSM)";#N/A,#N/A,TRUE,"PCC Activity Types (non-GSM)";#N/A,#N/A,TRUE,"Cost Elements";#N/A,#N/A,TRUE,"GSM Common";#N/A,#N/A,TRUE,"Burney";#N/A,#N/A,TRUE,"Hinkley";#N/A,#N/A,TRUE,"Kettleman";#N/A,#N/A,TRUE,"Los Medanos";#N/A,#N/A,TRUE,"McDonald Island";#N/A,#N/A,TRUE,"Meridian-Orland";#N/A,#N/A,TRUE,"Milpitas-Hollister";#N/A,#N/A,TRUE,"Rio Vista";#N/A,#N/A,TRUE,"Topock";#N/A,#N/A,TRUE,"Tracy";#N/A,#N/A,TRUE,"Willows";#N/A,#N/A,TRUE,"Non-GSM"}</definedName>
    <definedName name="xg" localSheetId="5" hidden="1">{#N/A,#N/A,TRUE,"Title Page";#N/A,#N/A,TRUE,"Table of Contents";#N/A,#N/A,TRUE,"Guidelines 1";#N/A,#N/A,TRUE,"Guidelines 2";#N/A,#N/A,TRUE,"SAP Help";#N/A,#N/A,TRUE,"PCC Activity Types (GSM)";#N/A,#N/A,TRUE,"PCC Activity Types (non-GSM)";#N/A,#N/A,TRUE,"Cost Elements";#N/A,#N/A,TRUE,"GSM Common";#N/A,#N/A,TRUE,"Burney";#N/A,#N/A,TRUE,"Hinkley";#N/A,#N/A,TRUE,"Kettleman";#N/A,#N/A,TRUE,"Los Medanos";#N/A,#N/A,TRUE,"McDonald Island";#N/A,#N/A,TRUE,"Meridian-Orland";#N/A,#N/A,TRUE,"Milpitas-Hollister";#N/A,#N/A,TRUE,"Rio Vista";#N/A,#N/A,TRUE,"Topock";#N/A,#N/A,TRUE,"Tracy";#N/A,#N/A,TRUE,"Willows";#N/A,#N/A,TRUE,"Non-GSM"}</definedName>
    <definedName name="xg" localSheetId="4" hidden="1">{#N/A,#N/A,TRUE,"Title Page";#N/A,#N/A,TRUE,"Table of Contents";#N/A,#N/A,TRUE,"Guidelines 1";#N/A,#N/A,TRUE,"Guidelines 2";#N/A,#N/A,TRUE,"SAP Help";#N/A,#N/A,TRUE,"PCC Activity Types (GSM)";#N/A,#N/A,TRUE,"PCC Activity Types (non-GSM)";#N/A,#N/A,TRUE,"Cost Elements";#N/A,#N/A,TRUE,"GSM Common";#N/A,#N/A,TRUE,"Burney";#N/A,#N/A,TRUE,"Hinkley";#N/A,#N/A,TRUE,"Kettleman";#N/A,#N/A,TRUE,"Los Medanos";#N/A,#N/A,TRUE,"McDonald Island";#N/A,#N/A,TRUE,"Meridian-Orland";#N/A,#N/A,TRUE,"Milpitas-Hollister";#N/A,#N/A,TRUE,"Rio Vista";#N/A,#N/A,TRUE,"Topock";#N/A,#N/A,TRUE,"Tracy";#N/A,#N/A,TRUE,"Willows";#N/A,#N/A,TRUE,"Non-GSM"}</definedName>
    <definedName name="xg" localSheetId="3" hidden="1">{#N/A,#N/A,TRUE,"Title Page";#N/A,#N/A,TRUE,"Table of Contents";#N/A,#N/A,TRUE,"Guidelines 1";#N/A,#N/A,TRUE,"Guidelines 2";#N/A,#N/A,TRUE,"SAP Help";#N/A,#N/A,TRUE,"PCC Activity Types (GSM)";#N/A,#N/A,TRUE,"PCC Activity Types (non-GSM)";#N/A,#N/A,TRUE,"Cost Elements";#N/A,#N/A,TRUE,"GSM Common";#N/A,#N/A,TRUE,"Burney";#N/A,#N/A,TRUE,"Hinkley";#N/A,#N/A,TRUE,"Kettleman";#N/A,#N/A,TRUE,"Los Medanos";#N/A,#N/A,TRUE,"McDonald Island";#N/A,#N/A,TRUE,"Meridian-Orland";#N/A,#N/A,TRUE,"Milpitas-Hollister";#N/A,#N/A,TRUE,"Rio Vista";#N/A,#N/A,TRUE,"Topock";#N/A,#N/A,TRUE,"Tracy";#N/A,#N/A,TRUE,"Willows";#N/A,#N/A,TRUE,"Non-GSM"}</definedName>
    <definedName name="xg" localSheetId="2" hidden="1">{#N/A,#N/A,TRUE,"Title Page";#N/A,#N/A,TRUE,"Table of Contents";#N/A,#N/A,TRUE,"Guidelines 1";#N/A,#N/A,TRUE,"Guidelines 2";#N/A,#N/A,TRUE,"SAP Help";#N/A,#N/A,TRUE,"PCC Activity Types (GSM)";#N/A,#N/A,TRUE,"PCC Activity Types (non-GSM)";#N/A,#N/A,TRUE,"Cost Elements";#N/A,#N/A,TRUE,"GSM Common";#N/A,#N/A,TRUE,"Burney";#N/A,#N/A,TRUE,"Hinkley";#N/A,#N/A,TRUE,"Kettleman";#N/A,#N/A,TRUE,"Los Medanos";#N/A,#N/A,TRUE,"McDonald Island";#N/A,#N/A,TRUE,"Meridian-Orland";#N/A,#N/A,TRUE,"Milpitas-Hollister";#N/A,#N/A,TRUE,"Rio Vista";#N/A,#N/A,TRUE,"Topock";#N/A,#N/A,TRUE,"Tracy";#N/A,#N/A,TRUE,"Willows";#N/A,#N/A,TRUE,"Non-GSM"}</definedName>
    <definedName name="xg" localSheetId="1" hidden="1">{#N/A,#N/A,TRUE,"Title Page";#N/A,#N/A,TRUE,"Table of Contents";#N/A,#N/A,TRUE,"Guidelines 1";#N/A,#N/A,TRUE,"Guidelines 2";#N/A,#N/A,TRUE,"SAP Help";#N/A,#N/A,TRUE,"PCC Activity Types (GSM)";#N/A,#N/A,TRUE,"PCC Activity Types (non-GSM)";#N/A,#N/A,TRUE,"Cost Elements";#N/A,#N/A,TRUE,"GSM Common";#N/A,#N/A,TRUE,"Burney";#N/A,#N/A,TRUE,"Hinkley";#N/A,#N/A,TRUE,"Kettleman";#N/A,#N/A,TRUE,"Los Medanos";#N/A,#N/A,TRUE,"McDonald Island";#N/A,#N/A,TRUE,"Meridian-Orland";#N/A,#N/A,TRUE,"Milpitas-Hollister";#N/A,#N/A,TRUE,"Rio Vista";#N/A,#N/A,TRUE,"Topock";#N/A,#N/A,TRUE,"Tracy";#N/A,#N/A,TRUE,"Willows";#N/A,#N/A,TRUE,"Non-GSM"}</definedName>
    <definedName name="xg" localSheetId="12" hidden="1">{#N/A,#N/A,TRUE,"Title Page";#N/A,#N/A,TRUE,"Table of Contents";#N/A,#N/A,TRUE,"Guidelines 1";#N/A,#N/A,TRUE,"Guidelines 2";#N/A,#N/A,TRUE,"SAP Help";#N/A,#N/A,TRUE,"PCC Activity Types (GSM)";#N/A,#N/A,TRUE,"PCC Activity Types (non-GSM)";#N/A,#N/A,TRUE,"Cost Elements";#N/A,#N/A,TRUE,"GSM Common";#N/A,#N/A,TRUE,"Burney";#N/A,#N/A,TRUE,"Hinkley";#N/A,#N/A,TRUE,"Kettleman";#N/A,#N/A,TRUE,"Los Medanos";#N/A,#N/A,TRUE,"McDonald Island";#N/A,#N/A,TRUE,"Meridian-Orland";#N/A,#N/A,TRUE,"Milpitas-Hollister";#N/A,#N/A,TRUE,"Rio Vista";#N/A,#N/A,TRUE,"Topock";#N/A,#N/A,TRUE,"Tracy";#N/A,#N/A,TRUE,"Willows";#N/A,#N/A,TRUE,"Non-GSM"}</definedName>
    <definedName name="xg" localSheetId="0" hidden="1">{#N/A,#N/A,TRUE,"Title Page";#N/A,#N/A,TRUE,"Table of Contents";#N/A,#N/A,TRUE,"Guidelines 1";#N/A,#N/A,TRUE,"Guidelines 2";#N/A,#N/A,TRUE,"SAP Help";#N/A,#N/A,TRUE,"PCC Activity Types (GSM)";#N/A,#N/A,TRUE,"PCC Activity Types (non-GSM)";#N/A,#N/A,TRUE,"Cost Elements";#N/A,#N/A,TRUE,"GSM Common";#N/A,#N/A,TRUE,"Burney";#N/A,#N/A,TRUE,"Hinkley";#N/A,#N/A,TRUE,"Kettleman";#N/A,#N/A,TRUE,"Los Medanos";#N/A,#N/A,TRUE,"McDonald Island";#N/A,#N/A,TRUE,"Meridian-Orland";#N/A,#N/A,TRUE,"Milpitas-Hollister";#N/A,#N/A,TRUE,"Rio Vista";#N/A,#N/A,TRUE,"Topock";#N/A,#N/A,TRUE,"Tracy";#N/A,#N/A,TRUE,"Willows";#N/A,#N/A,TRUE,"Non-GSM"}</definedName>
    <definedName name="xg" hidden="1">{#N/A,#N/A,TRUE,"Title Page";#N/A,#N/A,TRUE,"Table of Contents";#N/A,#N/A,TRUE,"Guidelines 1";#N/A,#N/A,TRUE,"Guidelines 2";#N/A,#N/A,TRUE,"SAP Help";#N/A,#N/A,TRUE,"PCC Activity Types (GSM)";#N/A,#N/A,TRUE,"PCC Activity Types (non-GSM)";#N/A,#N/A,TRUE,"Cost Elements";#N/A,#N/A,TRUE,"GSM Common";#N/A,#N/A,TRUE,"Burney";#N/A,#N/A,TRUE,"Hinkley";#N/A,#N/A,TRUE,"Kettleman";#N/A,#N/A,TRUE,"Los Medanos";#N/A,#N/A,TRUE,"McDonald Island";#N/A,#N/A,TRUE,"Meridian-Orland";#N/A,#N/A,TRUE,"Milpitas-Hollister";#N/A,#N/A,TRUE,"Rio Vista";#N/A,#N/A,TRUE,"Topock";#N/A,#N/A,TRUE,"Tracy";#N/A,#N/A,TRUE,"Willows";#N/A,#N/A,TRUE,"Non-GSM"}</definedName>
    <definedName name="xj" localSheetId="11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xj" localSheetId="10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xj" localSheetId="9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xj" localSheetId="8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xj" localSheetId="7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xj" localSheetId="6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xj" localSheetId="5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xj" localSheetId="4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xj" localSheetId="3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xj" localSheetId="2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xj" localSheetId="1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xj" localSheetId="12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xj" localSheetId="0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xj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xk" localSheetId="11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xk" localSheetId="10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xk" localSheetId="9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xk" localSheetId="8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xk" localSheetId="7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xk" localSheetId="6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xk" localSheetId="5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xk" localSheetId="4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xk" localSheetId="3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xk" localSheetId="2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xk" localSheetId="1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xk" localSheetId="12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xk" localSheetId="0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xk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xm" localSheetId="11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xm" localSheetId="10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xm" localSheetId="9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xm" localSheetId="8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xm" localSheetId="7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xm" localSheetId="6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xm" localSheetId="5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xm" localSheetId="4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xm" localSheetId="3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xm" localSheetId="2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xm" localSheetId="1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xm" localSheetId="12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xm" localSheetId="0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xm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xxx" localSheetId="11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xxx" localSheetId="10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xxx" localSheetId="9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xxx" localSheetId="8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xxx" localSheetId="7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xxx" localSheetId="6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xxx" localSheetId="5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xxx" localSheetId="4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xxx" localSheetId="3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xxx" localSheetId="2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xxx" localSheetId="1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xxx" localSheetId="12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xxx" localSheetId="0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xxx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yyyyyyyyyyyyyyyyyyyyyyyyyyyyy" localSheetId="11" hidden="1">{"PI_Data",#N/A,TRUE,"P&amp;I Data"}</definedName>
    <definedName name="yyyyyyyyyyyyyyyyyyyyyyyyyyyyy" localSheetId="10" hidden="1">{"PI_Data",#N/A,TRUE,"P&amp;I Data"}</definedName>
    <definedName name="yyyyyyyyyyyyyyyyyyyyyyyyyyyyy" localSheetId="9" hidden="1">{"PI_Data",#N/A,TRUE,"P&amp;I Data"}</definedName>
    <definedName name="yyyyyyyyyyyyyyyyyyyyyyyyyyyyy" localSheetId="8" hidden="1">{"PI_Data",#N/A,TRUE,"P&amp;I Data"}</definedName>
    <definedName name="yyyyyyyyyyyyyyyyyyyyyyyyyyyyy" localSheetId="7" hidden="1">{"PI_Data",#N/A,TRUE,"P&amp;I Data"}</definedName>
    <definedName name="yyyyyyyyyyyyyyyyyyyyyyyyyyyyy" localSheetId="6" hidden="1">{"PI_Data",#N/A,TRUE,"P&amp;I Data"}</definedName>
    <definedName name="yyyyyyyyyyyyyyyyyyyyyyyyyyyyy" localSheetId="5" hidden="1">{"PI_Data",#N/A,TRUE,"P&amp;I Data"}</definedName>
    <definedName name="yyyyyyyyyyyyyyyyyyyyyyyyyyyyy" localSheetId="4" hidden="1">{"PI_Data",#N/A,TRUE,"P&amp;I Data"}</definedName>
    <definedName name="yyyyyyyyyyyyyyyyyyyyyyyyyyyyy" localSheetId="3" hidden="1">{"PI_Data",#N/A,TRUE,"P&amp;I Data"}</definedName>
    <definedName name="yyyyyyyyyyyyyyyyyyyyyyyyyyyyy" localSheetId="2" hidden="1">{"PI_Data",#N/A,TRUE,"P&amp;I Data"}</definedName>
    <definedName name="yyyyyyyyyyyyyyyyyyyyyyyyyyyyy" localSheetId="1" hidden="1">{"PI_Data",#N/A,TRUE,"P&amp;I Data"}</definedName>
    <definedName name="yyyyyyyyyyyyyyyyyyyyyyyyyyyyy" localSheetId="12" hidden="1">{"PI_Data",#N/A,TRUE,"P&amp;I Data"}</definedName>
    <definedName name="yyyyyyyyyyyyyyyyyyyyyyyyyyyyy" localSheetId="0" hidden="1">{"PI_Data",#N/A,TRUE,"P&amp;I Data"}</definedName>
    <definedName name="yyyyyyyyyyyyyyyyyyyyyyyyyyyyy" hidden="1">{"PI_Data",#N/A,TRUE,"P&amp;I Data"}</definedName>
    <definedName name="zzzzzzzzzzzzzzzzz" localSheetId="11" hidden="1">{"PI_Data",#N/A,TRUE,"P&amp;I Data"}</definedName>
    <definedName name="zzzzzzzzzzzzzzzzz" localSheetId="10" hidden="1">{"PI_Data",#N/A,TRUE,"P&amp;I Data"}</definedName>
    <definedName name="zzzzzzzzzzzzzzzzz" localSheetId="9" hidden="1">{"PI_Data",#N/A,TRUE,"P&amp;I Data"}</definedName>
    <definedName name="zzzzzzzzzzzzzzzzz" localSheetId="8" hidden="1">{"PI_Data",#N/A,TRUE,"P&amp;I Data"}</definedName>
    <definedName name="zzzzzzzzzzzzzzzzz" localSheetId="7" hidden="1">{"PI_Data",#N/A,TRUE,"P&amp;I Data"}</definedName>
    <definedName name="zzzzzzzzzzzzzzzzz" localSheetId="6" hidden="1">{"PI_Data",#N/A,TRUE,"P&amp;I Data"}</definedName>
    <definedName name="zzzzzzzzzzzzzzzzz" localSheetId="5" hidden="1">{"PI_Data",#N/A,TRUE,"P&amp;I Data"}</definedName>
    <definedName name="zzzzzzzzzzzzzzzzz" localSheetId="4" hidden="1">{"PI_Data",#N/A,TRUE,"P&amp;I Data"}</definedName>
    <definedName name="zzzzzzzzzzzzzzzzz" localSheetId="3" hidden="1">{"PI_Data",#N/A,TRUE,"P&amp;I Data"}</definedName>
    <definedName name="zzzzzzzzzzzzzzzzz" localSheetId="2" hidden="1">{"PI_Data",#N/A,TRUE,"P&amp;I Data"}</definedName>
    <definedName name="zzzzzzzzzzzzzzzzz" localSheetId="1" hidden="1">{"PI_Data",#N/A,TRUE,"P&amp;I Data"}</definedName>
    <definedName name="zzzzzzzzzzzzzzzzz" localSheetId="12" hidden="1">{"PI_Data",#N/A,TRUE,"P&amp;I Data"}</definedName>
    <definedName name="zzzzzzzzzzzzzzzzz" localSheetId="0" hidden="1">{"PI_Data",#N/A,TRUE,"P&amp;I Data"}</definedName>
    <definedName name="zzzzzzzzzzzzzzzzz" hidden="1">{"PI_Data",#N/A,TRUE,"P&amp;I Data"}</definedName>
    <definedName name="zzzzzzzzzzzzzzzzzzzzzzzzzzzzz" localSheetId="11" hidden="1">{"PI_Data",#N/A,TRUE,"P&amp;I Data"}</definedName>
    <definedName name="zzzzzzzzzzzzzzzzzzzzzzzzzzzzz" localSheetId="10" hidden="1">{"PI_Data",#N/A,TRUE,"P&amp;I Data"}</definedName>
    <definedName name="zzzzzzzzzzzzzzzzzzzzzzzzzzzzz" localSheetId="9" hidden="1">{"PI_Data",#N/A,TRUE,"P&amp;I Data"}</definedName>
    <definedName name="zzzzzzzzzzzzzzzzzzzzzzzzzzzzz" localSheetId="8" hidden="1">{"PI_Data",#N/A,TRUE,"P&amp;I Data"}</definedName>
    <definedName name="zzzzzzzzzzzzzzzzzzzzzzzzzzzzz" localSheetId="7" hidden="1">{"PI_Data",#N/A,TRUE,"P&amp;I Data"}</definedName>
    <definedName name="zzzzzzzzzzzzzzzzzzzzzzzzzzzzz" localSheetId="6" hidden="1">{"PI_Data",#N/A,TRUE,"P&amp;I Data"}</definedName>
    <definedName name="zzzzzzzzzzzzzzzzzzzzzzzzzzzzz" localSheetId="5" hidden="1">{"PI_Data",#N/A,TRUE,"P&amp;I Data"}</definedName>
    <definedName name="zzzzzzzzzzzzzzzzzzzzzzzzzzzzz" localSheetId="4" hidden="1">{"PI_Data",#N/A,TRUE,"P&amp;I Data"}</definedName>
    <definedName name="zzzzzzzzzzzzzzzzzzzzzzzzzzzzz" localSheetId="3" hidden="1">{"PI_Data",#N/A,TRUE,"P&amp;I Data"}</definedName>
    <definedName name="zzzzzzzzzzzzzzzzzzzzzzzzzzzzz" localSheetId="2" hidden="1">{"PI_Data",#N/A,TRUE,"P&amp;I Data"}</definedName>
    <definedName name="zzzzzzzzzzzzzzzzzzzzzzzzzzzzz" localSheetId="1" hidden="1">{"PI_Data",#N/A,TRUE,"P&amp;I Data"}</definedName>
    <definedName name="zzzzzzzzzzzzzzzzzzzzzzzzzzzzz" localSheetId="12" hidden="1">{"PI_Data",#N/A,TRUE,"P&amp;I Data"}</definedName>
    <definedName name="zzzzzzzzzzzzzzzzzzzzzzzzzzzzz" localSheetId="0" hidden="1">{"PI_Data",#N/A,TRUE,"P&amp;I Data"}</definedName>
    <definedName name="zzzzzzzzzzzzzzzzzzzzzzzzzzzzz" hidden="1">{"PI_Data",#N/A,TRUE,"P&amp;I Data"}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0" i="27" l="1"/>
  <c r="F320" i="27"/>
  <c r="H319" i="27"/>
  <c r="H318" i="27"/>
  <c r="H317" i="27"/>
  <c r="H316" i="27"/>
  <c r="H315" i="27"/>
  <c r="H314" i="27"/>
  <c r="H313" i="27"/>
  <c r="H312" i="27"/>
  <c r="H311" i="27"/>
  <c r="H310" i="27"/>
  <c r="H309" i="27"/>
  <c r="H308" i="27"/>
  <c r="H307" i="27"/>
  <c r="H306" i="27"/>
  <c r="H305" i="27"/>
  <c r="H304" i="27"/>
  <c r="H303" i="27"/>
  <c r="H302" i="27"/>
  <c r="H301" i="27"/>
  <c r="H300" i="27"/>
  <c r="H299" i="27"/>
  <c r="H298" i="27"/>
  <c r="H297" i="27"/>
  <c r="H296" i="27"/>
  <c r="H295" i="27"/>
  <c r="H294" i="27"/>
  <c r="H293" i="27"/>
  <c r="H292" i="27"/>
  <c r="H291" i="27"/>
  <c r="H290" i="27"/>
  <c r="H289" i="27"/>
  <c r="H288" i="27"/>
  <c r="H287" i="27"/>
  <c r="H286" i="27"/>
  <c r="H285" i="27"/>
  <c r="H284" i="27"/>
  <c r="H283" i="27"/>
  <c r="H282" i="27"/>
  <c r="H281" i="27"/>
  <c r="H280" i="27"/>
  <c r="H279" i="27"/>
  <c r="H278" i="27"/>
  <c r="H277" i="27"/>
  <c r="H276" i="27"/>
  <c r="H275" i="27"/>
  <c r="H274" i="27"/>
  <c r="H273" i="27"/>
  <c r="H272" i="27"/>
  <c r="H271" i="27"/>
  <c r="H270" i="27"/>
  <c r="H269" i="27"/>
  <c r="H268" i="27"/>
  <c r="H267" i="27"/>
  <c r="H266" i="27"/>
  <c r="H265" i="27"/>
  <c r="H264" i="27"/>
  <c r="H263" i="27"/>
  <c r="H262" i="27"/>
  <c r="H261" i="27"/>
  <c r="H260" i="27"/>
  <c r="H259" i="27"/>
  <c r="H258" i="27"/>
  <c r="H257" i="27"/>
  <c r="H256" i="27"/>
  <c r="H255" i="27"/>
  <c r="H254" i="27"/>
  <c r="H253" i="27"/>
  <c r="H252" i="27"/>
  <c r="H251" i="27"/>
  <c r="H250" i="27"/>
  <c r="H249" i="27"/>
  <c r="H248" i="27"/>
  <c r="H247" i="27"/>
  <c r="H246" i="27"/>
  <c r="H245" i="27"/>
  <c r="H244" i="27"/>
  <c r="H243" i="27"/>
  <c r="H242" i="27"/>
  <c r="H241" i="27"/>
  <c r="H240" i="27"/>
  <c r="H239" i="27"/>
  <c r="H238" i="27"/>
  <c r="H237" i="27"/>
  <c r="H236" i="27"/>
  <c r="H235" i="27"/>
  <c r="H234" i="27"/>
  <c r="H233" i="27"/>
  <c r="H232" i="27"/>
  <c r="H231" i="27"/>
  <c r="H230" i="27"/>
  <c r="H229" i="27"/>
  <c r="H228" i="27"/>
  <c r="H227" i="27"/>
  <c r="H226" i="27"/>
  <c r="H225" i="27"/>
  <c r="H224" i="27"/>
  <c r="H223" i="27"/>
  <c r="H222" i="27"/>
  <c r="H221" i="27"/>
  <c r="H220" i="27"/>
  <c r="H219" i="27"/>
  <c r="H218" i="27"/>
  <c r="H217" i="27"/>
  <c r="H216" i="27"/>
  <c r="H215" i="27"/>
  <c r="H214" i="27"/>
  <c r="H213" i="27"/>
  <c r="H212" i="27"/>
  <c r="H211" i="27"/>
  <c r="H210" i="27"/>
  <c r="H209" i="27"/>
  <c r="H208" i="27"/>
  <c r="H207" i="27"/>
  <c r="H206" i="27"/>
  <c r="H205" i="27"/>
  <c r="H204" i="27"/>
  <c r="H203" i="27"/>
  <c r="H202" i="27"/>
  <c r="H201" i="27"/>
  <c r="H200" i="27"/>
  <c r="H199" i="27"/>
  <c r="H198" i="27"/>
  <c r="H197" i="27"/>
  <c r="H196" i="27"/>
  <c r="H195" i="27"/>
  <c r="H194" i="27"/>
  <c r="H193" i="27"/>
  <c r="H192" i="27"/>
  <c r="H191" i="27"/>
  <c r="H190" i="27"/>
  <c r="H189" i="27"/>
  <c r="H188" i="27"/>
  <c r="H187" i="27"/>
  <c r="H186" i="27"/>
  <c r="H185" i="27"/>
  <c r="H184" i="27"/>
  <c r="H183" i="27"/>
  <c r="H182" i="27"/>
  <c r="H181" i="27"/>
  <c r="H180" i="27"/>
  <c r="H179" i="27"/>
  <c r="H178" i="27"/>
  <c r="H177" i="27"/>
  <c r="H176" i="27"/>
  <c r="H175" i="27"/>
  <c r="H174" i="27"/>
  <c r="H173" i="27"/>
  <c r="H172" i="27"/>
  <c r="H171" i="27"/>
  <c r="H170" i="27"/>
  <c r="H169" i="27"/>
  <c r="H168" i="27"/>
  <c r="H167" i="27"/>
  <c r="H166" i="27"/>
  <c r="H165" i="27"/>
  <c r="H164" i="27"/>
  <c r="H163" i="27"/>
  <c r="H162" i="27"/>
  <c r="H161" i="27"/>
  <c r="H160" i="27"/>
  <c r="H159" i="27"/>
  <c r="H158" i="27"/>
  <c r="H157" i="27"/>
  <c r="H156" i="27"/>
  <c r="H155" i="27"/>
  <c r="H154" i="27"/>
  <c r="H153" i="27"/>
  <c r="H152" i="27"/>
  <c r="H151" i="27"/>
  <c r="H150" i="27"/>
  <c r="H149" i="27"/>
  <c r="H148" i="27"/>
  <c r="H147" i="27"/>
  <c r="H146" i="27"/>
  <c r="H145" i="27"/>
  <c r="H144" i="27"/>
  <c r="H143" i="27"/>
  <c r="H142" i="27"/>
  <c r="H141" i="27"/>
  <c r="H140" i="27"/>
  <c r="H139" i="27"/>
  <c r="H138" i="27"/>
  <c r="H137" i="27"/>
  <c r="H136" i="27"/>
  <c r="H135" i="27"/>
  <c r="H134" i="27"/>
  <c r="H133" i="27"/>
  <c r="H132" i="27"/>
  <c r="H131" i="27"/>
  <c r="H130" i="27"/>
  <c r="H129" i="27"/>
  <c r="H128" i="27"/>
  <c r="H127" i="27"/>
  <c r="H126" i="27"/>
  <c r="H125" i="27"/>
  <c r="H124" i="27"/>
  <c r="H123" i="27"/>
  <c r="H122" i="27"/>
  <c r="H121" i="27"/>
  <c r="H120" i="27"/>
  <c r="H119" i="27"/>
  <c r="H118" i="27"/>
  <c r="H117" i="27"/>
  <c r="H116" i="27"/>
  <c r="H115" i="27"/>
  <c r="H114" i="27"/>
  <c r="H113" i="27"/>
  <c r="H112" i="27"/>
  <c r="H111" i="27"/>
  <c r="H110" i="27"/>
  <c r="H109" i="27"/>
  <c r="H108" i="27"/>
  <c r="H107" i="27"/>
  <c r="H106" i="27"/>
  <c r="H105" i="27"/>
  <c r="H104" i="27"/>
  <c r="H103" i="27"/>
  <c r="H102" i="27"/>
  <c r="H101" i="27"/>
  <c r="H100" i="27"/>
  <c r="H99" i="27"/>
  <c r="H98" i="27"/>
  <c r="H97" i="27"/>
  <c r="H96" i="27"/>
  <c r="H95" i="27"/>
  <c r="H94" i="27"/>
  <c r="H93" i="27"/>
  <c r="H92" i="27"/>
  <c r="H91" i="27"/>
  <c r="H90" i="27"/>
  <c r="H89" i="27"/>
  <c r="H88" i="27"/>
  <c r="H87" i="27"/>
  <c r="H86" i="27"/>
  <c r="H85" i="27"/>
  <c r="H84" i="27"/>
  <c r="H83" i="27"/>
  <c r="H82" i="27"/>
  <c r="H81" i="27"/>
  <c r="H80" i="27"/>
  <c r="H79" i="27"/>
  <c r="H78" i="27"/>
  <c r="H77" i="27"/>
  <c r="H76" i="27"/>
  <c r="H75" i="27"/>
  <c r="H74" i="27"/>
  <c r="H73" i="27"/>
  <c r="H72" i="27"/>
  <c r="H71" i="27"/>
  <c r="H70" i="27"/>
  <c r="H69" i="27"/>
  <c r="H68" i="27"/>
  <c r="H67" i="27"/>
  <c r="H66" i="27"/>
  <c r="H65" i="27"/>
  <c r="H64" i="27"/>
  <c r="H63" i="27"/>
  <c r="H62" i="27"/>
  <c r="H61" i="27"/>
  <c r="H60" i="27"/>
  <c r="H59" i="27"/>
  <c r="H58" i="27"/>
  <c r="H57" i="27"/>
  <c r="H56" i="27"/>
  <c r="H55" i="27"/>
  <c r="H54" i="27"/>
  <c r="H53" i="27"/>
  <c r="H52" i="27"/>
  <c r="H51" i="27"/>
  <c r="H50" i="27"/>
  <c r="H49" i="27"/>
  <c r="H48" i="27"/>
  <c r="H47" i="27"/>
  <c r="H46" i="27"/>
  <c r="H45" i="27"/>
  <c r="H44" i="27"/>
  <c r="H43" i="27"/>
  <c r="H42" i="27"/>
  <c r="H41" i="27"/>
  <c r="H40" i="27"/>
  <c r="H39" i="27"/>
  <c r="H38" i="27"/>
  <c r="H37" i="27"/>
  <c r="H36" i="27"/>
  <c r="H35" i="27"/>
  <c r="H34" i="27"/>
  <c r="H33" i="27"/>
  <c r="H32" i="27"/>
  <c r="H31" i="27"/>
  <c r="H30" i="27"/>
  <c r="H29" i="27"/>
  <c r="H28" i="27"/>
  <c r="H27" i="27"/>
  <c r="H26" i="27"/>
  <c r="H25" i="27"/>
  <c r="H24" i="27"/>
  <c r="H23" i="27"/>
  <c r="H22" i="27"/>
  <c r="H21" i="27"/>
  <c r="H20" i="27"/>
  <c r="H19" i="27"/>
  <c r="H18" i="27"/>
  <c r="H17" i="27"/>
  <c r="H16" i="27"/>
  <c r="H15" i="27"/>
  <c r="H14" i="27"/>
  <c r="H13" i="27"/>
  <c r="H12" i="27"/>
  <c r="H11" i="27"/>
  <c r="H10" i="27"/>
  <c r="H9" i="27"/>
  <c r="H8" i="27"/>
  <c r="H7" i="27"/>
  <c r="H6" i="27"/>
  <c r="H5" i="27"/>
  <c r="H320" i="27" l="1"/>
  <c r="G321" i="26" l="1"/>
  <c r="F321" i="26"/>
  <c r="H320" i="26"/>
  <c r="H319" i="26"/>
  <c r="H318" i="26"/>
  <c r="H317" i="26"/>
  <c r="H316" i="26"/>
  <c r="H315" i="26"/>
  <c r="H314" i="26"/>
  <c r="H313" i="26"/>
  <c r="H312" i="26"/>
  <c r="H311" i="26"/>
  <c r="H310" i="26"/>
  <c r="H309" i="26"/>
  <c r="H308" i="26"/>
  <c r="H307" i="26"/>
  <c r="H306" i="26"/>
  <c r="H305" i="26"/>
  <c r="H304" i="26"/>
  <c r="H303" i="26"/>
  <c r="H302" i="26"/>
  <c r="H301" i="26"/>
  <c r="H300" i="26"/>
  <c r="H299" i="26"/>
  <c r="H298" i="26"/>
  <c r="H297" i="26"/>
  <c r="H296" i="26"/>
  <c r="H295" i="26"/>
  <c r="H294" i="26"/>
  <c r="H293" i="26"/>
  <c r="H292" i="26"/>
  <c r="H291" i="26"/>
  <c r="H290" i="26"/>
  <c r="H289" i="26"/>
  <c r="H288" i="26"/>
  <c r="H287" i="26"/>
  <c r="H286" i="26"/>
  <c r="H285" i="26"/>
  <c r="H284" i="26"/>
  <c r="H283" i="26"/>
  <c r="H282" i="26"/>
  <c r="H281" i="26"/>
  <c r="H280" i="26"/>
  <c r="H279" i="26"/>
  <c r="H278" i="26"/>
  <c r="H277" i="26"/>
  <c r="H276" i="26"/>
  <c r="H275" i="26"/>
  <c r="H274" i="26"/>
  <c r="H273" i="26"/>
  <c r="H272" i="26"/>
  <c r="H271" i="26"/>
  <c r="H270" i="26"/>
  <c r="H269" i="26"/>
  <c r="H268" i="26"/>
  <c r="H267" i="26"/>
  <c r="H266" i="26"/>
  <c r="H265" i="26"/>
  <c r="H264" i="26"/>
  <c r="H263" i="26"/>
  <c r="H262" i="26"/>
  <c r="H261" i="26"/>
  <c r="H260" i="26"/>
  <c r="H259" i="26"/>
  <c r="H258" i="26"/>
  <c r="H257" i="26"/>
  <c r="H256" i="26"/>
  <c r="H255" i="26"/>
  <c r="H254" i="26"/>
  <c r="H253" i="26"/>
  <c r="H252" i="26"/>
  <c r="H251" i="26"/>
  <c r="H250" i="26"/>
  <c r="H249" i="26"/>
  <c r="H248" i="26"/>
  <c r="H247" i="26"/>
  <c r="H246" i="26"/>
  <c r="H245" i="26"/>
  <c r="H244" i="26"/>
  <c r="H243" i="26"/>
  <c r="H242" i="26"/>
  <c r="H241" i="26"/>
  <c r="H240" i="26"/>
  <c r="H239" i="26"/>
  <c r="H238" i="26"/>
  <c r="H237" i="26"/>
  <c r="H236" i="26"/>
  <c r="H235" i="26"/>
  <c r="H234" i="26"/>
  <c r="H233" i="26"/>
  <c r="H232" i="26"/>
  <c r="H231" i="26"/>
  <c r="H230" i="26"/>
  <c r="H229" i="26"/>
  <c r="H228" i="26"/>
  <c r="H227" i="26"/>
  <c r="H226" i="26"/>
  <c r="H225" i="26"/>
  <c r="H224" i="26"/>
  <c r="H223" i="26"/>
  <c r="H222" i="26"/>
  <c r="H221" i="26"/>
  <c r="H220" i="26"/>
  <c r="H219" i="26"/>
  <c r="H218" i="26"/>
  <c r="H217" i="26"/>
  <c r="H216" i="26"/>
  <c r="H215" i="26"/>
  <c r="H214" i="26"/>
  <c r="H213" i="26"/>
  <c r="H212" i="26"/>
  <c r="H211" i="26"/>
  <c r="H210" i="26"/>
  <c r="H209" i="26"/>
  <c r="H208" i="26"/>
  <c r="H207" i="26"/>
  <c r="H206" i="26"/>
  <c r="H205" i="26"/>
  <c r="H204" i="26"/>
  <c r="H203" i="26"/>
  <c r="H202" i="26"/>
  <c r="H201" i="26"/>
  <c r="H200" i="26"/>
  <c r="H199" i="26"/>
  <c r="H198" i="26"/>
  <c r="H197" i="26"/>
  <c r="H196" i="26"/>
  <c r="H195" i="26"/>
  <c r="H194" i="26"/>
  <c r="H193" i="26"/>
  <c r="H192" i="26"/>
  <c r="H191" i="26"/>
  <c r="H190" i="26"/>
  <c r="H189" i="26"/>
  <c r="H188" i="26"/>
  <c r="H187" i="26"/>
  <c r="H186" i="26"/>
  <c r="H185" i="26"/>
  <c r="H184" i="26"/>
  <c r="H183" i="26"/>
  <c r="H182" i="26"/>
  <c r="H181" i="26"/>
  <c r="H180" i="26"/>
  <c r="H179" i="26"/>
  <c r="H178" i="26"/>
  <c r="H177" i="26"/>
  <c r="H176" i="26"/>
  <c r="H175" i="26"/>
  <c r="H174" i="26"/>
  <c r="H173" i="26"/>
  <c r="H172" i="26"/>
  <c r="H171" i="26"/>
  <c r="H170" i="26"/>
  <c r="H169" i="26"/>
  <c r="H168" i="26"/>
  <c r="H167" i="26"/>
  <c r="H166" i="26"/>
  <c r="H165" i="26"/>
  <c r="H164" i="26"/>
  <c r="H163" i="26"/>
  <c r="H162" i="26"/>
  <c r="H161" i="26"/>
  <c r="H160" i="26"/>
  <c r="H159" i="26"/>
  <c r="H158" i="26"/>
  <c r="H157" i="26"/>
  <c r="H156" i="26"/>
  <c r="H155" i="26"/>
  <c r="H154" i="26"/>
  <c r="H153" i="26"/>
  <c r="H152" i="26"/>
  <c r="H151" i="26"/>
  <c r="H150" i="26"/>
  <c r="H149" i="26"/>
  <c r="H148" i="26"/>
  <c r="H147" i="26"/>
  <c r="H146" i="26"/>
  <c r="H145" i="26"/>
  <c r="H144" i="26"/>
  <c r="H143" i="26"/>
  <c r="H142" i="26"/>
  <c r="H141" i="26"/>
  <c r="H140" i="26"/>
  <c r="H139" i="26"/>
  <c r="H138" i="26"/>
  <c r="H137" i="26"/>
  <c r="H136" i="26"/>
  <c r="H135" i="26"/>
  <c r="H134" i="26"/>
  <c r="H133" i="26"/>
  <c r="H132" i="26"/>
  <c r="H131" i="26"/>
  <c r="H130" i="26"/>
  <c r="H129" i="26"/>
  <c r="H128" i="26"/>
  <c r="H127" i="26"/>
  <c r="H126" i="26"/>
  <c r="H125" i="26"/>
  <c r="H124" i="26"/>
  <c r="H123" i="26"/>
  <c r="H122" i="26"/>
  <c r="H121" i="26"/>
  <c r="H120" i="26"/>
  <c r="H119" i="26"/>
  <c r="H118" i="26"/>
  <c r="H117" i="26"/>
  <c r="H116" i="26"/>
  <c r="H115" i="26"/>
  <c r="H114" i="26"/>
  <c r="H113" i="26"/>
  <c r="H112" i="26"/>
  <c r="H111" i="26"/>
  <c r="H110" i="26"/>
  <c r="H109" i="26"/>
  <c r="H108" i="26"/>
  <c r="H107" i="26"/>
  <c r="H106" i="26"/>
  <c r="H105" i="26"/>
  <c r="H104" i="26"/>
  <c r="H103" i="26"/>
  <c r="H102" i="26"/>
  <c r="H101" i="26"/>
  <c r="H100" i="26"/>
  <c r="H99" i="26"/>
  <c r="H98" i="26"/>
  <c r="H97" i="26"/>
  <c r="H96" i="26"/>
  <c r="H95" i="26"/>
  <c r="H94" i="26"/>
  <c r="H93" i="26"/>
  <c r="H92" i="26"/>
  <c r="H91" i="26"/>
  <c r="H90" i="26"/>
  <c r="H89" i="26"/>
  <c r="H88" i="26"/>
  <c r="H87" i="26"/>
  <c r="H86" i="26"/>
  <c r="H85" i="26"/>
  <c r="H84" i="26"/>
  <c r="H83" i="26"/>
  <c r="H82" i="26"/>
  <c r="H81" i="26"/>
  <c r="H80" i="26"/>
  <c r="H79" i="26"/>
  <c r="H78" i="26"/>
  <c r="H77" i="26"/>
  <c r="H76" i="26"/>
  <c r="H75" i="26"/>
  <c r="H74" i="26"/>
  <c r="H73" i="26"/>
  <c r="H72" i="26"/>
  <c r="H71" i="26"/>
  <c r="H70" i="26"/>
  <c r="H69" i="26"/>
  <c r="H68" i="26"/>
  <c r="H67" i="26"/>
  <c r="H66" i="26"/>
  <c r="H65" i="26"/>
  <c r="H64" i="26"/>
  <c r="H63" i="26"/>
  <c r="H62" i="26"/>
  <c r="H61" i="26"/>
  <c r="H60" i="26"/>
  <c r="H59" i="26"/>
  <c r="H58" i="26"/>
  <c r="H57" i="26"/>
  <c r="H56" i="26"/>
  <c r="H55" i="26"/>
  <c r="H54" i="26"/>
  <c r="H53" i="26"/>
  <c r="H52" i="26"/>
  <c r="H51" i="26"/>
  <c r="H50" i="26"/>
  <c r="H49" i="26"/>
  <c r="H48" i="26"/>
  <c r="H47" i="26"/>
  <c r="H46" i="26"/>
  <c r="H45" i="26"/>
  <c r="H44" i="26"/>
  <c r="H43" i="26"/>
  <c r="H42" i="26"/>
  <c r="H41" i="26"/>
  <c r="H40" i="26"/>
  <c r="H39" i="26"/>
  <c r="H38" i="26"/>
  <c r="H37" i="26"/>
  <c r="H36" i="26"/>
  <c r="H35" i="26"/>
  <c r="H34" i="26"/>
  <c r="H33" i="26"/>
  <c r="H32" i="26"/>
  <c r="H31" i="26"/>
  <c r="H30" i="26"/>
  <c r="H29" i="26"/>
  <c r="H28" i="26"/>
  <c r="H27" i="26"/>
  <c r="H26" i="26"/>
  <c r="H25" i="26"/>
  <c r="H24" i="26"/>
  <c r="H23" i="26"/>
  <c r="H22" i="26"/>
  <c r="H21" i="26"/>
  <c r="H20" i="26"/>
  <c r="H19" i="26"/>
  <c r="H18" i="26"/>
  <c r="H17" i="26"/>
  <c r="H16" i="26"/>
  <c r="H15" i="26"/>
  <c r="H14" i="26"/>
  <c r="H13" i="26"/>
  <c r="H12" i="26"/>
  <c r="H11" i="26"/>
  <c r="H10" i="26"/>
  <c r="H9" i="26"/>
  <c r="H8" i="26"/>
  <c r="H7" i="26"/>
  <c r="H6" i="26"/>
  <c r="H5" i="26"/>
  <c r="H321" i="26" l="1"/>
  <c r="G315" i="25" l="1"/>
  <c r="F315" i="25"/>
  <c r="H314" i="25"/>
  <c r="H313" i="25"/>
  <c r="H312" i="25"/>
  <c r="H311" i="25"/>
  <c r="H310" i="25"/>
  <c r="H309" i="25"/>
  <c r="H308" i="25"/>
  <c r="H307" i="25"/>
  <c r="H306" i="25"/>
  <c r="H305" i="25"/>
  <c r="H304" i="25"/>
  <c r="H303" i="25"/>
  <c r="H302" i="25"/>
  <c r="H301" i="25"/>
  <c r="H300" i="25"/>
  <c r="H299" i="25"/>
  <c r="H298" i="25"/>
  <c r="H297" i="25"/>
  <c r="H296" i="25"/>
  <c r="H295" i="25"/>
  <c r="H294" i="25"/>
  <c r="H293" i="25"/>
  <c r="H292" i="25"/>
  <c r="H291" i="25"/>
  <c r="H290" i="25"/>
  <c r="H289" i="25"/>
  <c r="H288" i="25"/>
  <c r="H287" i="25"/>
  <c r="H286" i="25"/>
  <c r="H285" i="25"/>
  <c r="H284" i="25"/>
  <c r="H283" i="25"/>
  <c r="H282" i="25"/>
  <c r="H281" i="25"/>
  <c r="H280" i="25"/>
  <c r="H279" i="25"/>
  <c r="H278" i="25"/>
  <c r="H277" i="25"/>
  <c r="H276" i="25"/>
  <c r="H275" i="25"/>
  <c r="H274" i="25"/>
  <c r="H273" i="25"/>
  <c r="H272" i="25"/>
  <c r="H271" i="25"/>
  <c r="H270" i="25"/>
  <c r="H269" i="25"/>
  <c r="H268" i="25"/>
  <c r="H267" i="25"/>
  <c r="H266" i="25"/>
  <c r="H265" i="25"/>
  <c r="H264" i="25"/>
  <c r="H263" i="25"/>
  <c r="H262" i="25"/>
  <c r="H261" i="25"/>
  <c r="H260" i="25"/>
  <c r="H259" i="25"/>
  <c r="H258" i="25"/>
  <c r="H257" i="25"/>
  <c r="H256" i="25"/>
  <c r="H255" i="25"/>
  <c r="H254" i="25"/>
  <c r="H253" i="25"/>
  <c r="H252" i="25"/>
  <c r="H251" i="25"/>
  <c r="H250" i="25"/>
  <c r="H249" i="25"/>
  <c r="H248" i="25"/>
  <c r="H247" i="25"/>
  <c r="H246" i="25"/>
  <c r="H245" i="25"/>
  <c r="H244" i="25"/>
  <c r="H243" i="25"/>
  <c r="H242" i="25"/>
  <c r="H241" i="25"/>
  <c r="H240" i="25"/>
  <c r="H239" i="25"/>
  <c r="H238" i="25"/>
  <c r="H237" i="25"/>
  <c r="H236" i="25"/>
  <c r="H235" i="25"/>
  <c r="H234" i="25"/>
  <c r="H233" i="25"/>
  <c r="H232" i="25"/>
  <c r="H231" i="25"/>
  <c r="H230" i="25"/>
  <c r="H229" i="25"/>
  <c r="H228" i="25"/>
  <c r="H227" i="25"/>
  <c r="H226" i="25"/>
  <c r="H225" i="25"/>
  <c r="H224" i="25"/>
  <c r="H223" i="25"/>
  <c r="H222" i="25"/>
  <c r="H221" i="25"/>
  <c r="H220" i="25"/>
  <c r="H219" i="25"/>
  <c r="H218" i="25"/>
  <c r="H217" i="25"/>
  <c r="H216" i="25"/>
  <c r="H215" i="25"/>
  <c r="H214" i="25"/>
  <c r="H213" i="25"/>
  <c r="H212" i="25"/>
  <c r="H211" i="25"/>
  <c r="H210" i="25"/>
  <c r="H209" i="25"/>
  <c r="H208" i="25"/>
  <c r="H207" i="25"/>
  <c r="H206" i="25"/>
  <c r="H205" i="25"/>
  <c r="H204" i="25"/>
  <c r="H203" i="25"/>
  <c r="H202" i="25"/>
  <c r="H201" i="25"/>
  <c r="H200" i="25"/>
  <c r="H199" i="25"/>
  <c r="H198" i="25"/>
  <c r="H197" i="25"/>
  <c r="H196" i="25"/>
  <c r="H195" i="25"/>
  <c r="H194" i="25"/>
  <c r="H193" i="25"/>
  <c r="H192" i="25"/>
  <c r="H191" i="25"/>
  <c r="H190" i="25"/>
  <c r="H189" i="25"/>
  <c r="H188" i="25"/>
  <c r="H187" i="25"/>
  <c r="H186" i="25"/>
  <c r="H185" i="25"/>
  <c r="H184" i="25"/>
  <c r="H183" i="25"/>
  <c r="H182" i="25"/>
  <c r="H181" i="25"/>
  <c r="H180" i="25"/>
  <c r="H179" i="25"/>
  <c r="H178" i="25"/>
  <c r="H177" i="25"/>
  <c r="H176" i="25"/>
  <c r="H175" i="25"/>
  <c r="H174" i="25"/>
  <c r="H173" i="25"/>
  <c r="H172" i="25"/>
  <c r="H171" i="25"/>
  <c r="H170" i="25"/>
  <c r="H169" i="25"/>
  <c r="H168" i="25"/>
  <c r="H167" i="25"/>
  <c r="H166" i="25"/>
  <c r="H165" i="25"/>
  <c r="H164" i="25"/>
  <c r="H163" i="25"/>
  <c r="H162" i="25"/>
  <c r="H161" i="25"/>
  <c r="H160" i="25"/>
  <c r="H159" i="25"/>
  <c r="H158" i="25"/>
  <c r="H157" i="25"/>
  <c r="H156" i="25"/>
  <c r="H155" i="25"/>
  <c r="H154" i="25"/>
  <c r="H153" i="25"/>
  <c r="H152" i="25"/>
  <c r="H151" i="25"/>
  <c r="H150" i="25"/>
  <c r="H149" i="25"/>
  <c r="H148" i="25"/>
  <c r="H147" i="25"/>
  <c r="H146" i="25"/>
  <c r="H145" i="25"/>
  <c r="H144" i="25"/>
  <c r="H143" i="25"/>
  <c r="H142" i="25"/>
  <c r="H141" i="25"/>
  <c r="H140" i="25"/>
  <c r="H139" i="25"/>
  <c r="H138" i="25"/>
  <c r="H137" i="25"/>
  <c r="H136" i="25"/>
  <c r="H135" i="25"/>
  <c r="H134" i="25"/>
  <c r="H133" i="25"/>
  <c r="H132" i="25"/>
  <c r="H131" i="25"/>
  <c r="H130" i="25"/>
  <c r="H129" i="25"/>
  <c r="H128" i="25"/>
  <c r="H127" i="25"/>
  <c r="H126" i="25"/>
  <c r="H125" i="25"/>
  <c r="H124" i="25"/>
  <c r="H123" i="25"/>
  <c r="H122" i="25"/>
  <c r="H121" i="25"/>
  <c r="H120" i="25"/>
  <c r="H119" i="25"/>
  <c r="H118" i="25"/>
  <c r="H117" i="25"/>
  <c r="H116" i="25"/>
  <c r="H115" i="25"/>
  <c r="H114" i="25"/>
  <c r="H113" i="25"/>
  <c r="H112" i="25"/>
  <c r="H111" i="25"/>
  <c r="H110" i="25"/>
  <c r="H109" i="25"/>
  <c r="H108" i="25"/>
  <c r="H107" i="25"/>
  <c r="H106" i="25"/>
  <c r="H105" i="25"/>
  <c r="H104" i="25"/>
  <c r="H103" i="25"/>
  <c r="H102" i="25"/>
  <c r="H101" i="25"/>
  <c r="H100" i="25"/>
  <c r="H99" i="25"/>
  <c r="H98" i="25"/>
  <c r="H97" i="25"/>
  <c r="H96" i="25"/>
  <c r="H95" i="25"/>
  <c r="H94" i="25"/>
  <c r="H93" i="25"/>
  <c r="H92" i="25"/>
  <c r="H91" i="25"/>
  <c r="H90" i="25"/>
  <c r="H89" i="25"/>
  <c r="H88" i="25"/>
  <c r="H87" i="25"/>
  <c r="H86" i="25"/>
  <c r="H85" i="25"/>
  <c r="H84" i="25"/>
  <c r="H83" i="25"/>
  <c r="H82" i="25"/>
  <c r="H81" i="25"/>
  <c r="H80" i="25"/>
  <c r="H79" i="25"/>
  <c r="H78" i="25"/>
  <c r="H77" i="25"/>
  <c r="H76" i="25"/>
  <c r="H75" i="25"/>
  <c r="H74" i="25"/>
  <c r="H73" i="25"/>
  <c r="H72" i="25"/>
  <c r="H71" i="25"/>
  <c r="H70" i="25"/>
  <c r="H69" i="25"/>
  <c r="H68" i="25"/>
  <c r="H67" i="25"/>
  <c r="H66" i="25"/>
  <c r="H65" i="25"/>
  <c r="H64" i="25"/>
  <c r="H63" i="25"/>
  <c r="H62" i="25"/>
  <c r="H61" i="25"/>
  <c r="H60" i="25"/>
  <c r="H59" i="25"/>
  <c r="H58" i="25"/>
  <c r="H57" i="25"/>
  <c r="H56" i="25"/>
  <c r="H55" i="25"/>
  <c r="H54" i="25"/>
  <c r="H53" i="25"/>
  <c r="H52" i="25"/>
  <c r="H51" i="25"/>
  <c r="H50" i="25"/>
  <c r="H49" i="25"/>
  <c r="H48" i="25"/>
  <c r="H47" i="25"/>
  <c r="H46" i="25"/>
  <c r="H45" i="25"/>
  <c r="H44" i="25"/>
  <c r="H43" i="25"/>
  <c r="H42" i="25"/>
  <c r="H41" i="25"/>
  <c r="H40" i="25"/>
  <c r="H39" i="25"/>
  <c r="H38" i="25"/>
  <c r="H37" i="25"/>
  <c r="H36" i="25"/>
  <c r="H35" i="25"/>
  <c r="H34" i="25"/>
  <c r="H33" i="25"/>
  <c r="H32" i="25"/>
  <c r="H31" i="25"/>
  <c r="H30" i="25"/>
  <c r="H29" i="25"/>
  <c r="H28" i="25"/>
  <c r="H27" i="25"/>
  <c r="H26" i="25"/>
  <c r="H25" i="25"/>
  <c r="H24" i="25"/>
  <c r="H23" i="25"/>
  <c r="H22" i="25"/>
  <c r="H21" i="25"/>
  <c r="H20" i="25"/>
  <c r="H19" i="25"/>
  <c r="H18" i="25"/>
  <c r="H17" i="25"/>
  <c r="H16" i="25"/>
  <c r="H15" i="25"/>
  <c r="H14" i="25"/>
  <c r="H13" i="25"/>
  <c r="H12" i="25"/>
  <c r="H11" i="25"/>
  <c r="H10" i="25"/>
  <c r="H9" i="25"/>
  <c r="H8" i="25"/>
  <c r="H7" i="25"/>
  <c r="H6" i="25"/>
  <c r="H5" i="25"/>
  <c r="H315" i="25" l="1"/>
  <c r="G312" i="24" l="1"/>
  <c r="F312" i="24"/>
  <c r="H311" i="24"/>
  <c r="H310" i="24"/>
  <c r="H309" i="24"/>
  <c r="H308" i="24"/>
  <c r="H307" i="24"/>
  <c r="H306" i="24"/>
  <c r="H305" i="24"/>
  <c r="H304" i="24"/>
  <c r="H303" i="24"/>
  <c r="H302" i="24"/>
  <c r="H301" i="24"/>
  <c r="H300" i="24"/>
  <c r="H299" i="24"/>
  <c r="H298" i="24"/>
  <c r="H297" i="24"/>
  <c r="H296" i="24"/>
  <c r="H295" i="24"/>
  <c r="H294" i="24"/>
  <c r="H293" i="24"/>
  <c r="H292" i="24"/>
  <c r="H291" i="24"/>
  <c r="H290" i="24"/>
  <c r="H289" i="24"/>
  <c r="H288" i="24"/>
  <c r="H287" i="24"/>
  <c r="H286" i="24"/>
  <c r="H285" i="24"/>
  <c r="H284" i="24"/>
  <c r="H283" i="24"/>
  <c r="H282" i="24"/>
  <c r="H281" i="24"/>
  <c r="H280" i="24"/>
  <c r="H279" i="24"/>
  <c r="H278" i="24"/>
  <c r="H277" i="24"/>
  <c r="H276" i="24"/>
  <c r="H275" i="24"/>
  <c r="H274" i="24"/>
  <c r="H273" i="24"/>
  <c r="H272" i="24"/>
  <c r="H271" i="24"/>
  <c r="H270" i="24"/>
  <c r="H269" i="24"/>
  <c r="H268" i="24"/>
  <c r="H267" i="24"/>
  <c r="H266" i="24"/>
  <c r="H265" i="24"/>
  <c r="H264" i="24"/>
  <c r="H263" i="24"/>
  <c r="H262" i="24"/>
  <c r="H261" i="24"/>
  <c r="H260" i="24"/>
  <c r="H259" i="24"/>
  <c r="H258" i="24"/>
  <c r="H257" i="24"/>
  <c r="H256" i="24"/>
  <c r="H255" i="24"/>
  <c r="H254" i="24"/>
  <c r="H253" i="24"/>
  <c r="H252" i="24"/>
  <c r="H251" i="24"/>
  <c r="H250" i="24"/>
  <c r="H249" i="24"/>
  <c r="H248" i="24"/>
  <c r="H247" i="24"/>
  <c r="H246" i="24"/>
  <c r="H245" i="24"/>
  <c r="H244" i="24"/>
  <c r="H243" i="24"/>
  <c r="H242" i="24"/>
  <c r="H241" i="24"/>
  <c r="H240" i="24"/>
  <c r="H239" i="24"/>
  <c r="H238" i="24"/>
  <c r="H237" i="24"/>
  <c r="H236" i="24"/>
  <c r="H235" i="24"/>
  <c r="H234" i="24"/>
  <c r="H233" i="24"/>
  <c r="H232" i="24"/>
  <c r="H231" i="24"/>
  <c r="H230" i="24"/>
  <c r="H229" i="24"/>
  <c r="H228" i="24"/>
  <c r="H227" i="24"/>
  <c r="H226" i="24"/>
  <c r="H225" i="24"/>
  <c r="H224" i="24"/>
  <c r="H223" i="24"/>
  <c r="H222" i="24"/>
  <c r="H221" i="24"/>
  <c r="H220" i="24"/>
  <c r="H219" i="24"/>
  <c r="H218" i="24"/>
  <c r="H217" i="24"/>
  <c r="H216" i="24"/>
  <c r="H215" i="24"/>
  <c r="H214" i="24"/>
  <c r="H213" i="24"/>
  <c r="H212" i="24"/>
  <c r="H211" i="24"/>
  <c r="H210" i="24"/>
  <c r="H209" i="24"/>
  <c r="H208" i="24"/>
  <c r="H207" i="24"/>
  <c r="H206" i="24"/>
  <c r="H205" i="24"/>
  <c r="H204" i="24"/>
  <c r="H203" i="24"/>
  <c r="H202" i="24"/>
  <c r="H201" i="24"/>
  <c r="H200" i="24"/>
  <c r="H199" i="24"/>
  <c r="H198" i="24"/>
  <c r="H197" i="24"/>
  <c r="H196" i="24"/>
  <c r="H195" i="24"/>
  <c r="H194" i="24"/>
  <c r="H193" i="24"/>
  <c r="H192" i="24"/>
  <c r="H191" i="24"/>
  <c r="H190" i="24"/>
  <c r="H189" i="24"/>
  <c r="H188" i="24"/>
  <c r="H187" i="24"/>
  <c r="H186" i="24"/>
  <c r="H185" i="24"/>
  <c r="H184" i="24"/>
  <c r="H183" i="24"/>
  <c r="H182" i="24"/>
  <c r="H181" i="24"/>
  <c r="H180" i="24"/>
  <c r="H179" i="24"/>
  <c r="H178" i="24"/>
  <c r="H177" i="24"/>
  <c r="H176" i="24"/>
  <c r="H175" i="24"/>
  <c r="H174" i="24"/>
  <c r="H173" i="24"/>
  <c r="H172" i="24"/>
  <c r="H171" i="24"/>
  <c r="H170" i="24"/>
  <c r="H169" i="24"/>
  <c r="H168" i="24"/>
  <c r="H167" i="24"/>
  <c r="H166" i="24"/>
  <c r="H165" i="24"/>
  <c r="H164" i="24"/>
  <c r="H163" i="24"/>
  <c r="H162" i="24"/>
  <c r="H161" i="24"/>
  <c r="H160" i="24"/>
  <c r="H159" i="24"/>
  <c r="H158" i="24"/>
  <c r="H157" i="24"/>
  <c r="H156" i="24"/>
  <c r="H155" i="24"/>
  <c r="H154" i="24"/>
  <c r="H153" i="24"/>
  <c r="H152" i="24"/>
  <c r="H151" i="24"/>
  <c r="H150" i="24"/>
  <c r="H149" i="24"/>
  <c r="H148" i="24"/>
  <c r="H147" i="24"/>
  <c r="H146" i="24"/>
  <c r="H145" i="24"/>
  <c r="H144" i="24"/>
  <c r="H143" i="24"/>
  <c r="H142" i="24"/>
  <c r="H141" i="24"/>
  <c r="H140" i="24"/>
  <c r="H139" i="24"/>
  <c r="H138" i="24"/>
  <c r="H137" i="24"/>
  <c r="H136" i="24"/>
  <c r="H135" i="24"/>
  <c r="H134" i="24"/>
  <c r="H133" i="24"/>
  <c r="H132" i="24"/>
  <c r="H131" i="24"/>
  <c r="H130" i="24"/>
  <c r="H129" i="24"/>
  <c r="H128" i="24"/>
  <c r="H127" i="24"/>
  <c r="H126" i="24"/>
  <c r="H125" i="24"/>
  <c r="H124" i="24"/>
  <c r="H123" i="24"/>
  <c r="H122" i="24"/>
  <c r="H121" i="24"/>
  <c r="H120" i="24"/>
  <c r="H119" i="24"/>
  <c r="H118" i="24"/>
  <c r="H117" i="24"/>
  <c r="H116" i="24"/>
  <c r="H115" i="24"/>
  <c r="H114" i="24"/>
  <c r="H113" i="24"/>
  <c r="H112" i="24"/>
  <c r="H111" i="24"/>
  <c r="H110" i="24"/>
  <c r="H109" i="24"/>
  <c r="H108" i="24"/>
  <c r="H107" i="24"/>
  <c r="H106" i="24"/>
  <c r="H105" i="24"/>
  <c r="H104" i="24"/>
  <c r="H103" i="24"/>
  <c r="H102" i="24"/>
  <c r="H101" i="24"/>
  <c r="H100" i="24"/>
  <c r="H99" i="24"/>
  <c r="H98" i="24"/>
  <c r="H97" i="24"/>
  <c r="H96" i="24"/>
  <c r="H95" i="24"/>
  <c r="H94" i="24"/>
  <c r="H93" i="24"/>
  <c r="H92" i="24"/>
  <c r="H91" i="24"/>
  <c r="H90" i="24"/>
  <c r="H89" i="24"/>
  <c r="H88" i="24"/>
  <c r="H87" i="24"/>
  <c r="H86" i="24"/>
  <c r="H85" i="24"/>
  <c r="H84" i="24"/>
  <c r="H83" i="24"/>
  <c r="H82" i="24"/>
  <c r="H81" i="24"/>
  <c r="H80" i="24"/>
  <c r="H79" i="24"/>
  <c r="H78" i="24"/>
  <c r="H77" i="24"/>
  <c r="H76" i="24"/>
  <c r="H75" i="24"/>
  <c r="H74" i="24"/>
  <c r="H73" i="24"/>
  <c r="H72" i="24"/>
  <c r="H71" i="24"/>
  <c r="H70" i="24"/>
  <c r="H69" i="24"/>
  <c r="H68" i="24"/>
  <c r="H67" i="24"/>
  <c r="H66" i="24"/>
  <c r="H65" i="24"/>
  <c r="H64" i="24"/>
  <c r="H63" i="24"/>
  <c r="H62" i="24"/>
  <c r="H61" i="24"/>
  <c r="H60" i="24"/>
  <c r="H59" i="24"/>
  <c r="H58" i="24"/>
  <c r="H57" i="24"/>
  <c r="H56" i="24"/>
  <c r="H55" i="24"/>
  <c r="H54" i="24"/>
  <c r="H53" i="24"/>
  <c r="H52" i="24"/>
  <c r="H51" i="24"/>
  <c r="H50" i="24"/>
  <c r="H49" i="24"/>
  <c r="H48" i="24"/>
  <c r="H47" i="24"/>
  <c r="H46" i="24"/>
  <c r="H45" i="24"/>
  <c r="H44" i="24"/>
  <c r="H43" i="24"/>
  <c r="H42" i="24"/>
  <c r="H41" i="24"/>
  <c r="H40" i="24"/>
  <c r="H39" i="24"/>
  <c r="H38" i="24"/>
  <c r="H37" i="24"/>
  <c r="H36" i="24"/>
  <c r="H35" i="24"/>
  <c r="H34" i="24"/>
  <c r="H33" i="24"/>
  <c r="H32" i="24"/>
  <c r="H31" i="24"/>
  <c r="H30" i="24"/>
  <c r="H29" i="24"/>
  <c r="H28" i="24"/>
  <c r="H27" i="24"/>
  <c r="H26" i="24"/>
  <c r="H25" i="24"/>
  <c r="H24" i="24"/>
  <c r="H23" i="24"/>
  <c r="H22" i="24"/>
  <c r="H21" i="24"/>
  <c r="H20" i="24"/>
  <c r="H19" i="24"/>
  <c r="H18" i="24"/>
  <c r="H17" i="24"/>
  <c r="H16" i="24"/>
  <c r="H15" i="24"/>
  <c r="H14" i="24"/>
  <c r="H13" i="24"/>
  <c r="H12" i="24"/>
  <c r="H11" i="24"/>
  <c r="H10" i="24"/>
  <c r="H9" i="24"/>
  <c r="H8" i="24"/>
  <c r="H7" i="24"/>
  <c r="H6" i="24"/>
  <c r="H5" i="24"/>
  <c r="H312" i="24" l="1"/>
  <c r="G314" i="23" l="1"/>
  <c r="F314" i="23"/>
  <c r="H313" i="23"/>
  <c r="H312" i="23"/>
  <c r="H311" i="23"/>
  <c r="H310" i="23"/>
  <c r="H309" i="23"/>
  <c r="H308" i="23"/>
  <c r="H307" i="23"/>
  <c r="H306" i="23"/>
  <c r="H305" i="23"/>
  <c r="H304" i="23"/>
  <c r="H303" i="23"/>
  <c r="H302" i="23"/>
  <c r="H301" i="23"/>
  <c r="H300" i="23"/>
  <c r="H299" i="23"/>
  <c r="H298" i="23"/>
  <c r="H297" i="23"/>
  <c r="H296" i="23"/>
  <c r="H295" i="23"/>
  <c r="H294" i="23"/>
  <c r="H293" i="23"/>
  <c r="H292" i="23"/>
  <c r="H291" i="23"/>
  <c r="H290" i="23"/>
  <c r="H289" i="23"/>
  <c r="H288" i="23"/>
  <c r="H287" i="23"/>
  <c r="H286" i="23"/>
  <c r="H285" i="23"/>
  <c r="H284" i="23"/>
  <c r="H283" i="23"/>
  <c r="H282" i="23"/>
  <c r="H281" i="23"/>
  <c r="H280" i="23"/>
  <c r="H279" i="23"/>
  <c r="H278" i="23"/>
  <c r="H277" i="23"/>
  <c r="H276" i="23"/>
  <c r="H275" i="23"/>
  <c r="H274" i="23"/>
  <c r="H273" i="23"/>
  <c r="H272" i="23"/>
  <c r="H271" i="23"/>
  <c r="H270" i="23"/>
  <c r="H269" i="23"/>
  <c r="H268" i="23"/>
  <c r="H267" i="23"/>
  <c r="H266" i="23"/>
  <c r="H265" i="23"/>
  <c r="H264" i="23"/>
  <c r="H263" i="23"/>
  <c r="H262" i="23"/>
  <c r="H261" i="23"/>
  <c r="H260" i="23"/>
  <c r="H259" i="23"/>
  <c r="H258" i="23"/>
  <c r="H257" i="23"/>
  <c r="H256" i="23"/>
  <c r="H255" i="23"/>
  <c r="H254" i="23"/>
  <c r="H253" i="23"/>
  <c r="H252" i="23"/>
  <c r="H251" i="23"/>
  <c r="H250" i="23"/>
  <c r="H249" i="23"/>
  <c r="H248" i="23"/>
  <c r="H247" i="23"/>
  <c r="H246" i="23"/>
  <c r="H245" i="23"/>
  <c r="H244" i="23"/>
  <c r="H243" i="23"/>
  <c r="H242" i="23"/>
  <c r="H241" i="23"/>
  <c r="H240" i="23"/>
  <c r="H239" i="23"/>
  <c r="H238" i="23"/>
  <c r="H237" i="23"/>
  <c r="H236" i="23"/>
  <c r="H235" i="23"/>
  <c r="H234" i="23"/>
  <c r="H233" i="23"/>
  <c r="H232" i="23"/>
  <c r="H231" i="23"/>
  <c r="H230" i="23"/>
  <c r="H229" i="23"/>
  <c r="H228" i="23"/>
  <c r="H227" i="23"/>
  <c r="H226" i="23"/>
  <c r="H225" i="23"/>
  <c r="H224" i="23"/>
  <c r="H223" i="23"/>
  <c r="H222" i="23"/>
  <c r="H221" i="23"/>
  <c r="H220" i="23"/>
  <c r="H219" i="23"/>
  <c r="H218" i="23"/>
  <c r="H217" i="23"/>
  <c r="H216" i="23"/>
  <c r="H215" i="23"/>
  <c r="H214" i="23"/>
  <c r="H213" i="23"/>
  <c r="H212" i="23"/>
  <c r="H211" i="23"/>
  <c r="H210" i="23"/>
  <c r="H209" i="23"/>
  <c r="H208" i="23"/>
  <c r="H207" i="23"/>
  <c r="H206" i="23"/>
  <c r="H205" i="23"/>
  <c r="H204" i="23"/>
  <c r="H203" i="23"/>
  <c r="H202" i="23"/>
  <c r="H201" i="23"/>
  <c r="H200" i="23"/>
  <c r="H199" i="23"/>
  <c r="H198" i="23"/>
  <c r="H197" i="23"/>
  <c r="H196" i="23"/>
  <c r="H195" i="23"/>
  <c r="H194" i="23"/>
  <c r="H193" i="23"/>
  <c r="H192" i="23"/>
  <c r="H191" i="23"/>
  <c r="H190" i="23"/>
  <c r="H189" i="23"/>
  <c r="H188" i="23"/>
  <c r="H187" i="23"/>
  <c r="H186" i="23"/>
  <c r="H185" i="23"/>
  <c r="H184" i="23"/>
  <c r="H183" i="23"/>
  <c r="H182" i="23"/>
  <c r="H181" i="23"/>
  <c r="H180" i="23"/>
  <c r="H179" i="23"/>
  <c r="H178" i="23"/>
  <c r="H177" i="23"/>
  <c r="H176" i="23"/>
  <c r="H175" i="23"/>
  <c r="H174" i="23"/>
  <c r="H173" i="23"/>
  <c r="H172" i="23"/>
  <c r="H171" i="23"/>
  <c r="H170" i="23"/>
  <c r="H169" i="23"/>
  <c r="H168" i="23"/>
  <c r="H167" i="23"/>
  <c r="H166" i="23"/>
  <c r="H165" i="23"/>
  <c r="H164" i="23"/>
  <c r="H163" i="23"/>
  <c r="H162" i="23"/>
  <c r="H161" i="23"/>
  <c r="H160" i="23"/>
  <c r="H159" i="23"/>
  <c r="H158" i="23"/>
  <c r="H157" i="23"/>
  <c r="H156" i="23"/>
  <c r="H155" i="23"/>
  <c r="H154" i="23"/>
  <c r="H153" i="23"/>
  <c r="H152" i="23"/>
  <c r="H151" i="23"/>
  <c r="H150" i="23"/>
  <c r="H149" i="23"/>
  <c r="H148" i="23"/>
  <c r="H147" i="23"/>
  <c r="H146" i="23"/>
  <c r="H145" i="23"/>
  <c r="H144" i="23"/>
  <c r="H143" i="23"/>
  <c r="H142" i="23"/>
  <c r="H141" i="23"/>
  <c r="H140" i="23"/>
  <c r="H139" i="23"/>
  <c r="H138" i="23"/>
  <c r="H137" i="23"/>
  <c r="H136" i="23"/>
  <c r="H135" i="23"/>
  <c r="H134" i="23"/>
  <c r="H133" i="23"/>
  <c r="H132" i="23"/>
  <c r="H131" i="23"/>
  <c r="H130" i="23"/>
  <c r="H129" i="23"/>
  <c r="H128" i="23"/>
  <c r="H127" i="23"/>
  <c r="H126" i="23"/>
  <c r="H125" i="23"/>
  <c r="H124" i="23"/>
  <c r="H123" i="23"/>
  <c r="H122" i="23"/>
  <c r="H121" i="23"/>
  <c r="H120" i="23"/>
  <c r="H119" i="23"/>
  <c r="H118" i="23"/>
  <c r="H117" i="23"/>
  <c r="H116" i="23"/>
  <c r="H115" i="23"/>
  <c r="H114" i="23"/>
  <c r="H113" i="23"/>
  <c r="H112" i="23"/>
  <c r="H111" i="23"/>
  <c r="H110" i="23"/>
  <c r="H109" i="23"/>
  <c r="H108" i="23"/>
  <c r="H107" i="23"/>
  <c r="H106" i="23"/>
  <c r="H105" i="23"/>
  <c r="H104" i="23"/>
  <c r="H103" i="23"/>
  <c r="H102" i="23"/>
  <c r="H101" i="23"/>
  <c r="H100" i="23"/>
  <c r="H99" i="23"/>
  <c r="H98" i="23"/>
  <c r="H97" i="23"/>
  <c r="H96" i="23"/>
  <c r="H95" i="23"/>
  <c r="H94" i="23"/>
  <c r="H93" i="23"/>
  <c r="H92" i="23"/>
  <c r="H91" i="23"/>
  <c r="H90" i="23"/>
  <c r="H89" i="23"/>
  <c r="H88" i="23"/>
  <c r="H87" i="23"/>
  <c r="H86" i="23"/>
  <c r="H85" i="23"/>
  <c r="H84" i="23"/>
  <c r="H83" i="23"/>
  <c r="H82" i="23"/>
  <c r="H81" i="23"/>
  <c r="H80" i="23"/>
  <c r="H79" i="23"/>
  <c r="H78" i="23"/>
  <c r="H77" i="23"/>
  <c r="H76" i="23"/>
  <c r="H75" i="23"/>
  <c r="H74" i="23"/>
  <c r="H73" i="23"/>
  <c r="H72" i="23"/>
  <c r="H71" i="23"/>
  <c r="H70" i="23"/>
  <c r="H69" i="23"/>
  <c r="H68" i="23"/>
  <c r="H67" i="23"/>
  <c r="H66" i="23"/>
  <c r="H65" i="23"/>
  <c r="H64" i="23"/>
  <c r="H63" i="23"/>
  <c r="H62" i="23"/>
  <c r="H61" i="23"/>
  <c r="H60" i="23"/>
  <c r="H59" i="23"/>
  <c r="H58" i="23"/>
  <c r="H57" i="23"/>
  <c r="H56" i="23"/>
  <c r="H55" i="23"/>
  <c r="H54" i="23"/>
  <c r="H53" i="23"/>
  <c r="H52" i="23"/>
  <c r="H51" i="23"/>
  <c r="H50" i="23"/>
  <c r="H49" i="23"/>
  <c r="H48" i="23"/>
  <c r="H47" i="23"/>
  <c r="H46" i="23"/>
  <c r="H45" i="23"/>
  <c r="H44" i="23"/>
  <c r="H43" i="23"/>
  <c r="H42" i="23"/>
  <c r="H41" i="23"/>
  <c r="H40" i="23"/>
  <c r="H39" i="23"/>
  <c r="H38" i="23"/>
  <c r="H37" i="23"/>
  <c r="H36" i="23"/>
  <c r="H35" i="23"/>
  <c r="H34" i="23"/>
  <c r="H33" i="23"/>
  <c r="H32" i="23"/>
  <c r="H31" i="23"/>
  <c r="H30" i="23"/>
  <c r="H29" i="23"/>
  <c r="H28" i="23"/>
  <c r="H27" i="23"/>
  <c r="H26" i="23"/>
  <c r="H25" i="23"/>
  <c r="H24" i="23"/>
  <c r="H23" i="23"/>
  <c r="H22" i="23"/>
  <c r="H21" i="23"/>
  <c r="H20" i="23"/>
  <c r="H19" i="23"/>
  <c r="H18" i="23"/>
  <c r="H17" i="23"/>
  <c r="H16" i="23"/>
  <c r="H15" i="23"/>
  <c r="H14" i="23"/>
  <c r="H13" i="23"/>
  <c r="H12" i="23"/>
  <c r="H11" i="23"/>
  <c r="H10" i="23"/>
  <c r="H9" i="23"/>
  <c r="H8" i="23"/>
  <c r="H7" i="23"/>
  <c r="H6" i="23"/>
  <c r="H5" i="23"/>
  <c r="H314" i="23" l="1"/>
  <c r="G314" i="22" l="1"/>
  <c r="F314" i="22"/>
  <c r="H313" i="22"/>
  <c r="H312" i="22"/>
  <c r="H311" i="22"/>
  <c r="H310" i="22"/>
  <c r="H309" i="22"/>
  <c r="H308" i="22"/>
  <c r="H307" i="22"/>
  <c r="H306" i="22"/>
  <c r="H305" i="22"/>
  <c r="H304" i="22"/>
  <c r="H303" i="22"/>
  <c r="H302" i="22"/>
  <c r="H301" i="22"/>
  <c r="H300" i="22"/>
  <c r="H299" i="22"/>
  <c r="H298" i="22"/>
  <c r="H297" i="22"/>
  <c r="H296" i="22"/>
  <c r="H295" i="22"/>
  <c r="H294" i="22"/>
  <c r="H293" i="22"/>
  <c r="H292" i="22"/>
  <c r="H291" i="22"/>
  <c r="H290" i="22"/>
  <c r="H289" i="22"/>
  <c r="H288" i="22"/>
  <c r="H287" i="22"/>
  <c r="H286" i="22"/>
  <c r="H285" i="22"/>
  <c r="H284" i="22"/>
  <c r="H283" i="22"/>
  <c r="H282" i="22"/>
  <c r="H281" i="22"/>
  <c r="H280" i="22"/>
  <c r="H279" i="22"/>
  <c r="H278" i="22"/>
  <c r="H277" i="22"/>
  <c r="H276" i="22"/>
  <c r="H275" i="22"/>
  <c r="H274" i="22"/>
  <c r="H273" i="22"/>
  <c r="H272" i="22"/>
  <c r="H271" i="22"/>
  <c r="H270" i="22"/>
  <c r="H269" i="22"/>
  <c r="H268" i="22"/>
  <c r="H267" i="22"/>
  <c r="H266" i="22"/>
  <c r="H265" i="22"/>
  <c r="H264" i="22"/>
  <c r="H263" i="22"/>
  <c r="H262" i="22"/>
  <c r="H261" i="22"/>
  <c r="H260" i="22"/>
  <c r="H259" i="22"/>
  <c r="H258" i="22"/>
  <c r="H257" i="22"/>
  <c r="H256" i="22"/>
  <c r="H255" i="22"/>
  <c r="H254" i="22"/>
  <c r="H253" i="22"/>
  <c r="H252" i="22"/>
  <c r="H251" i="22"/>
  <c r="H250" i="22"/>
  <c r="H249" i="22"/>
  <c r="H248" i="22"/>
  <c r="H247" i="22"/>
  <c r="H246" i="22"/>
  <c r="H245" i="22"/>
  <c r="H244" i="22"/>
  <c r="H243" i="22"/>
  <c r="H242" i="22"/>
  <c r="H241" i="22"/>
  <c r="H240" i="22"/>
  <c r="H239" i="22"/>
  <c r="H238" i="22"/>
  <c r="H237" i="22"/>
  <c r="H236" i="22"/>
  <c r="H235" i="22"/>
  <c r="H234" i="22"/>
  <c r="H233" i="22"/>
  <c r="H232" i="22"/>
  <c r="H231" i="22"/>
  <c r="H230" i="22"/>
  <c r="H229" i="22"/>
  <c r="H228" i="22"/>
  <c r="H227" i="22"/>
  <c r="H226" i="22"/>
  <c r="H225" i="22"/>
  <c r="H224" i="22"/>
  <c r="H223" i="22"/>
  <c r="H222" i="22"/>
  <c r="H221" i="22"/>
  <c r="H220" i="22"/>
  <c r="H219" i="22"/>
  <c r="H218" i="22"/>
  <c r="H217" i="22"/>
  <c r="H216" i="22"/>
  <c r="H215" i="22"/>
  <c r="H214" i="22"/>
  <c r="H213" i="22"/>
  <c r="H212" i="22"/>
  <c r="H211" i="22"/>
  <c r="H210" i="22"/>
  <c r="H209" i="22"/>
  <c r="H208" i="22"/>
  <c r="H207" i="22"/>
  <c r="H206" i="22"/>
  <c r="H205" i="22"/>
  <c r="H204" i="22"/>
  <c r="H203" i="22"/>
  <c r="H202" i="22"/>
  <c r="H201" i="22"/>
  <c r="H200" i="22"/>
  <c r="H199" i="22"/>
  <c r="H198" i="22"/>
  <c r="H197" i="22"/>
  <c r="H196" i="22"/>
  <c r="H195" i="22"/>
  <c r="H194" i="22"/>
  <c r="H193" i="22"/>
  <c r="H192" i="22"/>
  <c r="H191" i="22"/>
  <c r="H190" i="22"/>
  <c r="H189" i="22"/>
  <c r="H188" i="22"/>
  <c r="H187" i="22"/>
  <c r="H186" i="22"/>
  <c r="H185" i="22"/>
  <c r="H184" i="22"/>
  <c r="H183" i="22"/>
  <c r="H182" i="22"/>
  <c r="H181" i="22"/>
  <c r="H180" i="22"/>
  <c r="H179" i="22"/>
  <c r="H178" i="22"/>
  <c r="H177" i="22"/>
  <c r="H176" i="22"/>
  <c r="H175" i="22"/>
  <c r="H174" i="22"/>
  <c r="H173" i="22"/>
  <c r="H172" i="22"/>
  <c r="H171" i="22"/>
  <c r="H170" i="22"/>
  <c r="H169" i="22"/>
  <c r="H168" i="22"/>
  <c r="H167" i="22"/>
  <c r="H166" i="22"/>
  <c r="H165" i="22"/>
  <c r="H164" i="22"/>
  <c r="H163" i="22"/>
  <c r="H162" i="22"/>
  <c r="H161" i="22"/>
  <c r="H160" i="22"/>
  <c r="H159" i="22"/>
  <c r="H158" i="22"/>
  <c r="H157" i="22"/>
  <c r="H156" i="22"/>
  <c r="H155" i="22"/>
  <c r="H154" i="22"/>
  <c r="H153" i="22"/>
  <c r="H152" i="22"/>
  <c r="H151" i="22"/>
  <c r="H150" i="22"/>
  <c r="H149" i="22"/>
  <c r="H148" i="22"/>
  <c r="H147" i="22"/>
  <c r="H146" i="22"/>
  <c r="H145" i="22"/>
  <c r="H144" i="22"/>
  <c r="H143" i="22"/>
  <c r="H142" i="22"/>
  <c r="H141" i="22"/>
  <c r="H140" i="22"/>
  <c r="H139" i="22"/>
  <c r="H138" i="22"/>
  <c r="H137" i="22"/>
  <c r="H136" i="22"/>
  <c r="H135" i="22"/>
  <c r="H134" i="22"/>
  <c r="H133" i="22"/>
  <c r="H132" i="22"/>
  <c r="H131" i="22"/>
  <c r="H130" i="22"/>
  <c r="H129" i="22"/>
  <c r="H128" i="22"/>
  <c r="H127" i="22"/>
  <c r="H126" i="22"/>
  <c r="H125" i="22"/>
  <c r="H124" i="22"/>
  <c r="H123" i="22"/>
  <c r="H122" i="22"/>
  <c r="H121" i="22"/>
  <c r="H120" i="22"/>
  <c r="H119" i="22"/>
  <c r="H118" i="22"/>
  <c r="H117" i="22"/>
  <c r="H116" i="22"/>
  <c r="H115" i="22"/>
  <c r="H114" i="22"/>
  <c r="H113" i="22"/>
  <c r="H112" i="22"/>
  <c r="H111" i="22"/>
  <c r="H110" i="22"/>
  <c r="H109" i="22"/>
  <c r="H108" i="22"/>
  <c r="H107" i="22"/>
  <c r="H106" i="22"/>
  <c r="H105" i="22"/>
  <c r="H104" i="22"/>
  <c r="H103" i="22"/>
  <c r="H102" i="22"/>
  <c r="H101" i="22"/>
  <c r="H100" i="22"/>
  <c r="H99" i="22"/>
  <c r="H98" i="22"/>
  <c r="H97" i="22"/>
  <c r="H96" i="22"/>
  <c r="H95" i="22"/>
  <c r="H94" i="22"/>
  <c r="H93" i="22"/>
  <c r="H92" i="22"/>
  <c r="H91" i="22"/>
  <c r="H90" i="22"/>
  <c r="H89" i="22"/>
  <c r="H88" i="22"/>
  <c r="H87" i="22"/>
  <c r="H86" i="22"/>
  <c r="H85" i="22"/>
  <c r="H84" i="22"/>
  <c r="H83" i="22"/>
  <c r="H82" i="22"/>
  <c r="H81" i="22"/>
  <c r="H80" i="22"/>
  <c r="H79" i="22"/>
  <c r="H78" i="22"/>
  <c r="H77" i="22"/>
  <c r="H76" i="22"/>
  <c r="H75" i="22"/>
  <c r="H74" i="22"/>
  <c r="H73" i="22"/>
  <c r="H72" i="22"/>
  <c r="H71" i="22"/>
  <c r="H70" i="22"/>
  <c r="H69" i="22"/>
  <c r="H68" i="22"/>
  <c r="H67" i="22"/>
  <c r="H66" i="22"/>
  <c r="H65" i="22"/>
  <c r="H64" i="22"/>
  <c r="H63" i="22"/>
  <c r="H62" i="22"/>
  <c r="H61" i="22"/>
  <c r="H60" i="22"/>
  <c r="H59" i="22"/>
  <c r="H58" i="22"/>
  <c r="H57" i="22"/>
  <c r="H56" i="22"/>
  <c r="H55" i="22"/>
  <c r="H54" i="22"/>
  <c r="H53" i="22"/>
  <c r="H52" i="22"/>
  <c r="H51" i="22"/>
  <c r="H50" i="22"/>
  <c r="H49" i="22"/>
  <c r="H48" i="22"/>
  <c r="H47" i="22"/>
  <c r="H46" i="22"/>
  <c r="H45" i="22"/>
  <c r="H44" i="22"/>
  <c r="H43" i="22"/>
  <c r="H42" i="22"/>
  <c r="H41" i="22"/>
  <c r="H40" i="22"/>
  <c r="H39" i="22"/>
  <c r="H38" i="22"/>
  <c r="H37" i="22"/>
  <c r="H36" i="22"/>
  <c r="H35" i="22"/>
  <c r="H34" i="22"/>
  <c r="H33" i="22"/>
  <c r="H32" i="22"/>
  <c r="H31" i="22"/>
  <c r="H30" i="22"/>
  <c r="H29" i="22"/>
  <c r="H28" i="22"/>
  <c r="H27" i="22"/>
  <c r="H26" i="22"/>
  <c r="H25" i="22"/>
  <c r="H24" i="22"/>
  <c r="H23" i="22"/>
  <c r="H22" i="22"/>
  <c r="H21" i="22"/>
  <c r="H20" i="22"/>
  <c r="H19" i="22"/>
  <c r="H18" i="22"/>
  <c r="H17" i="22"/>
  <c r="H16" i="22"/>
  <c r="H15" i="22"/>
  <c r="H14" i="22"/>
  <c r="H13" i="22"/>
  <c r="H12" i="22"/>
  <c r="H11" i="22"/>
  <c r="H10" i="22"/>
  <c r="H9" i="22"/>
  <c r="H8" i="22"/>
  <c r="H7" i="22"/>
  <c r="H6" i="22"/>
  <c r="H5" i="22"/>
  <c r="H314" i="22" l="1"/>
  <c r="G305" i="20" l="1"/>
  <c r="F305" i="20"/>
  <c r="H304" i="20"/>
  <c r="H303" i="20"/>
  <c r="H302" i="20"/>
  <c r="H301" i="20"/>
  <c r="H300" i="20"/>
  <c r="H299" i="20"/>
  <c r="H298" i="20"/>
  <c r="H297" i="20"/>
  <c r="H296" i="20"/>
  <c r="H295" i="20"/>
  <c r="H294" i="20"/>
  <c r="H293" i="20"/>
  <c r="H292" i="20"/>
  <c r="H291" i="20"/>
  <c r="H290" i="20"/>
  <c r="H289" i="20"/>
  <c r="H288" i="20"/>
  <c r="H287" i="20"/>
  <c r="H286" i="20"/>
  <c r="H285" i="20"/>
  <c r="H284" i="20"/>
  <c r="H283" i="20"/>
  <c r="H282" i="20"/>
  <c r="H281" i="20"/>
  <c r="H280" i="20"/>
  <c r="H279" i="20"/>
  <c r="H278" i="20"/>
  <c r="H277" i="20"/>
  <c r="H276" i="20"/>
  <c r="H275" i="20"/>
  <c r="H274" i="20"/>
  <c r="H273" i="20"/>
  <c r="H272" i="20"/>
  <c r="H271" i="20"/>
  <c r="H270" i="20"/>
  <c r="H269" i="20"/>
  <c r="H268" i="20"/>
  <c r="H267" i="20"/>
  <c r="H266" i="20"/>
  <c r="H265" i="20"/>
  <c r="H264" i="20"/>
  <c r="H263" i="20"/>
  <c r="H262" i="20"/>
  <c r="H261" i="20"/>
  <c r="H260" i="20"/>
  <c r="H259" i="20"/>
  <c r="H258" i="20"/>
  <c r="H257" i="20"/>
  <c r="H256" i="20"/>
  <c r="H255" i="20"/>
  <c r="H254" i="20"/>
  <c r="H253" i="20"/>
  <c r="H252" i="20"/>
  <c r="H251" i="20"/>
  <c r="H250" i="20"/>
  <c r="H249" i="20"/>
  <c r="H248" i="20"/>
  <c r="H247" i="20"/>
  <c r="H246" i="20"/>
  <c r="H245" i="20"/>
  <c r="H244" i="20"/>
  <c r="H243" i="20"/>
  <c r="H242" i="20"/>
  <c r="H241" i="20"/>
  <c r="H240" i="20"/>
  <c r="H239" i="20"/>
  <c r="H238" i="20"/>
  <c r="H237" i="20"/>
  <c r="H236" i="20"/>
  <c r="H235" i="20"/>
  <c r="H234" i="20"/>
  <c r="H233" i="20"/>
  <c r="H232" i="20"/>
  <c r="H231" i="20"/>
  <c r="H230" i="20"/>
  <c r="H229" i="20"/>
  <c r="H228" i="20"/>
  <c r="H227" i="20"/>
  <c r="H226" i="20"/>
  <c r="H225" i="20"/>
  <c r="H224" i="20"/>
  <c r="H223" i="20"/>
  <c r="H222" i="20"/>
  <c r="H221" i="20"/>
  <c r="H220" i="20"/>
  <c r="H219" i="20"/>
  <c r="H218" i="20"/>
  <c r="H217" i="20"/>
  <c r="H216" i="20"/>
  <c r="H215" i="20"/>
  <c r="H214" i="20"/>
  <c r="H213" i="20"/>
  <c r="H212" i="20"/>
  <c r="H211" i="20"/>
  <c r="H210" i="20"/>
  <c r="H209" i="20"/>
  <c r="H208" i="20"/>
  <c r="H207" i="20"/>
  <c r="H206" i="20"/>
  <c r="H205" i="20"/>
  <c r="H204" i="20"/>
  <c r="H203" i="20"/>
  <c r="H202" i="20"/>
  <c r="H201" i="20"/>
  <c r="H200" i="20"/>
  <c r="H199" i="20"/>
  <c r="H198" i="20"/>
  <c r="H197" i="20"/>
  <c r="H196" i="20"/>
  <c r="H195" i="20"/>
  <c r="H194" i="20"/>
  <c r="H193" i="20"/>
  <c r="H192" i="20"/>
  <c r="H191" i="20"/>
  <c r="H190" i="20"/>
  <c r="H189" i="20"/>
  <c r="H188" i="20"/>
  <c r="H187" i="20"/>
  <c r="H186" i="20"/>
  <c r="H185" i="20"/>
  <c r="H184" i="20"/>
  <c r="H183" i="20"/>
  <c r="H182" i="20"/>
  <c r="H181" i="20"/>
  <c r="H180" i="20"/>
  <c r="H179" i="20"/>
  <c r="H178" i="20"/>
  <c r="H177" i="20"/>
  <c r="H176" i="20"/>
  <c r="H175" i="20"/>
  <c r="H174" i="20"/>
  <c r="H173" i="20"/>
  <c r="H172" i="20"/>
  <c r="H171" i="20"/>
  <c r="H170" i="20"/>
  <c r="H169" i="20"/>
  <c r="H168" i="20"/>
  <c r="H167" i="20"/>
  <c r="H166" i="20"/>
  <c r="H165" i="20"/>
  <c r="H164" i="20"/>
  <c r="H163" i="20"/>
  <c r="H162" i="20"/>
  <c r="H161" i="20"/>
  <c r="H160" i="20"/>
  <c r="H159" i="20"/>
  <c r="H158" i="20"/>
  <c r="H157" i="20"/>
  <c r="H156" i="20"/>
  <c r="H155" i="20"/>
  <c r="H154" i="20"/>
  <c r="H153" i="20"/>
  <c r="H152" i="20"/>
  <c r="H151" i="20"/>
  <c r="H150" i="20"/>
  <c r="H149" i="20"/>
  <c r="H148" i="20"/>
  <c r="H147" i="20"/>
  <c r="H146" i="20"/>
  <c r="H145" i="20"/>
  <c r="H144" i="20"/>
  <c r="H143" i="20"/>
  <c r="H142" i="20"/>
  <c r="H141" i="20"/>
  <c r="H140" i="20"/>
  <c r="H139" i="20"/>
  <c r="H138" i="20"/>
  <c r="H137" i="20"/>
  <c r="H136" i="20"/>
  <c r="H135" i="20"/>
  <c r="H134" i="20"/>
  <c r="H133" i="20"/>
  <c r="H132" i="20"/>
  <c r="H131" i="20"/>
  <c r="H130" i="20"/>
  <c r="H129" i="20"/>
  <c r="H128" i="20"/>
  <c r="H127" i="20"/>
  <c r="H126" i="20"/>
  <c r="H125" i="20"/>
  <c r="H124" i="20"/>
  <c r="H123" i="20"/>
  <c r="H122" i="20"/>
  <c r="H121" i="20"/>
  <c r="H120" i="20"/>
  <c r="H119" i="20"/>
  <c r="H118" i="20"/>
  <c r="H117" i="20"/>
  <c r="H116" i="20"/>
  <c r="H115" i="20"/>
  <c r="H114" i="20"/>
  <c r="H113" i="20"/>
  <c r="H112" i="20"/>
  <c r="H111" i="20"/>
  <c r="H110" i="20"/>
  <c r="H109" i="20"/>
  <c r="H108" i="20"/>
  <c r="H107" i="20"/>
  <c r="H106" i="20"/>
  <c r="H105" i="20"/>
  <c r="H104" i="20"/>
  <c r="H103" i="20"/>
  <c r="H102" i="20"/>
  <c r="H101" i="20"/>
  <c r="H100" i="20"/>
  <c r="H99" i="20"/>
  <c r="H98" i="20"/>
  <c r="H97" i="20"/>
  <c r="H96" i="20"/>
  <c r="H95" i="20"/>
  <c r="H94" i="20"/>
  <c r="H93" i="20"/>
  <c r="H92" i="20"/>
  <c r="H91" i="20"/>
  <c r="H90" i="20"/>
  <c r="H89" i="20"/>
  <c r="H88" i="20"/>
  <c r="H87" i="20"/>
  <c r="H86" i="20"/>
  <c r="H85" i="20"/>
  <c r="H84" i="20"/>
  <c r="H83" i="20"/>
  <c r="H82" i="20"/>
  <c r="H81" i="20"/>
  <c r="H80" i="20"/>
  <c r="H79" i="20"/>
  <c r="H78" i="20"/>
  <c r="H77" i="20"/>
  <c r="H76" i="20"/>
  <c r="H75" i="20"/>
  <c r="H74" i="20"/>
  <c r="H73" i="20"/>
  <c r="H72" i="20"/>
  <c r="H71" i="20"/>
  <c r="H70" i="20"/>
  <c r="H69" i="20"/>
  <c r="H68" i="20"/>
  <c r="H67" i="20"/>
  <c r="H66" i="20"/>
  <c r="H65" i="20"/>
  <c r="H64" i="20"/>
  <c r="H63" i="20"/>
  <c r="H62" i="20"/>
  <c r="H61" i="20"/>
  <c r="H60" i="20"/>
  <c r="H59" i="20"/>
  <c r="H58" i="20"/>
  <c r="H57" i="20"/>
  <c r="H56" i="20"/>
  <c r="H55" i="20"/>
  <c r="H54" i="20"/>
  <c r="H53" i="20"/>
  <c r="H52" i="20"/>
  <c r="H51" i="20"/>
  <c r="H50" i="20"/>
  <c r="H49" i="20"/>
  <c r="H48" i="20"/>
  <c r="H47" i="20"/>
  <c r="H46" i="20"/>
  <c r="H45" i="20"/>
  <c r="H44" i="20"/>
  <c r="H43" i="20"/>
  <c r="H42" i="20"/>
  <c r="H41" i="20"/>
  <c r="H40" i="20"/>
  <c r="H39" i="20"/>
  <c r="H38" i="20"/>
  <c r="H37" i="20"/>
  <c r="H36" i="20"/>
  <c r="H35" i="20"/>
  <c r="H34" i="20"/>
  <c r="H33" i="20"/>
  <c r="H32" i="20"/>
  <c r="H31" i="20"/>
  <c r="H30" i="20"/>
  <c r="H29" i="20"/>
  <c r="H28" i="20"/>
  <c r="H27" i="20"/>
  <c r="H26" i="20"/>
  <c r="H25" i="20"/>
  <c r="H24" i="20"/>
  <c r="H23" i="20"/>
  <c r="H22" i="20"/>
  <c r="H21" i="20"/>
  <c r="H20" i="20"/>
  <c r="H19" i="20"/>
  <c r="H18" i="20"/>
  <c r="H17" i="20"/>
  <c r="H16" i="20"/>
  <c r="H15" i="20"/>
  <c r="H14" i="20"/>
  <c r="H13" i="20"/>
  <c r="H12" i="20"/>
  <c r="H11" i="20"/>
  <c r="H10" i="20"/>
  <c r="H9" i="20"/>
  <c r="H8" i="20"/>
  <c r="H7" i="20"/>
  <c r="H6" i="20"/>
  <c r="H5" i="20"/>
  <c r="H305" i="20" l="1"/>
  <c r="G306" i="19" l="1"/>
  <c r="F306" i="19"/>
  <c r="H305" i="19"/>
  <c r="H304" i="19"/>
  <c r="H303" i="19"/>
  <c r="H302" i="19"/>
  <c r="H301" i="19"/>
  <c r="H300" i="19"/>
  <c r="H299" i="19"/>
  <c r="H298" i="19"/>
  <c r="H297" i="19"/>
  <c r="H296" i="19"/>
  <c r="H295" i="19"/>
  <c r="H294" i="19"/>
  <c r="H293" i="19"/>
  <c r="H292" i="19"/>
  <c r="H291" i="19"/>
  <c r="H290" i="19"/>
  <c r="H289" i="19"/>
  <c r="H288" i="19"/>
  <c r="H287" i="19"/>
  <c r="H286" i="19"/>
  <c r="H285" i="19"/>
  <c r="H284" i="19"/>
  <c r="H283" i="19"/>
  <c r="H282" i="19"/>
  <c r="H281" i="19"/>
  <c r="H280" i="19"/>
  <c r="H279" i="19"/>
  <c r="H278" i="19"/>
  <c r="H277" i="19"/>
  <c r="H276" i="19"/>
  <c r="H275" i="19"/>
  <c r="H274" i="19"/>
  <c r="H273" i="19"/>
  <c r="H272" i="19"/>
  <c r="H271" i="19"/>
  <c r="H270" i="19"/>
  <c r="H269" i="19"/>
  <c r="H268" i="19"/>
  <c r="H267" i="19"/>
  <c r="H266" i="19"/>
  <c r="H265" i="19"/>
  <c r="H264" i="19"/>
  <c r="H263" i="19"/>
  <c r="H262" i="19"/>
  <c r="H261" i="19"/>
  <c r="H260" i="19"/>
  <c r="H259" i="19"/>
  <c r="H258" i="19"/>
  <c r="H257" i="19"/>
  <c r="H256" i="19"/>
  <c r="H255" i="19"/>
  <c r="H254" i="19"/>
  <c r="H253" i="19"/>
  <c r="H252" i="19"/>
  <c r="H251" i="19"/>
  <c r="H250" i="19"/>
  <c r="H249" i="19"/>
  <c r="H248" i="19"/>
  <c r="H247" i="19"/>
  <c r="H246" i="19"/>
  <c r="H245" i="19"/>
  <c r="H244" i="19"/>
  <c r="H243" i="19"/>
  <c r="H242" i="19"/>
  <c r="H241" i="19"/>
  <c r="H240" i="19"/>
  <c r="H239" i="19"/>
  <c r="H238" i="19"/>
  <c r="H237" i="19"/>
  <c r="H236" i="19"/>
  <c r="H235" i="19"/>
  <c r="H234" i="19"/>
  <c r="H233" i="19"/>
  <c r="H232" i="19"/>
  <c r="H231" i="19"/>
  <c r="H230" i="19"/>
  <c r="H229" i="19"/>
  <c r="H228" i="19"/>
  <c r="H227" i="19"/>
  <c r="H226" i="19"/>
  <c r="H225" i="19"/>
  <c r="H224" i="19"/>
  <c r="H223" i="19"/>
  <c r="H222" i="19"/>
  <c r="H221" i="19"/>
  <c r="H220" i="19"/>
  <c r="H219" i="19"/>
  <c r="H218" i="19"/>
  <c r="H217" i="19"/>
  <c r="H216" i="19"/>
  <c r="H215" i="19"/>
  <c r="H214" i="19"/>
  <c r="H213" i="19"/>
  <c r="H212" i="19"/>
  <c r="H211" i="19"/>
  <c r="H210" i="19"/>
  <c r="H209" i="19"/>
  <c r="H208" i="19"/>
  <c r="H207" i="19"/>
  <c r="H206" i="19"/>
  <c r="H205" i="19"/>
  <c r="H204" i="19"/>
  <c r="H203" i="19"/>
  <c r="H202" i="19"/>
  <c r="H201" i="19"/>
  <c r="H200" i="19"/>
  <c r="H199" i="19"/>
  <c r="H198" i="19"/>
  <c r="H197" i="19"/>
  <c r="H196" i="19"/>
  <c r="H195" i="19"/>
  <c r="H194" i="19"/>
  <c r="H193" i="19"/>
  <c r="H192" i="19"/>
  <c r="H191" i="19"/>
  <c r="H190" i="19"/>
  <c r="H189" i="19"/>
  <c r="H188" i="19"/>
  <c r="H187" i="19"/>
  <c r="H186" i="19"/>
  <c r="H185" i="19"/>
  <c r="H184" i="19"/>
  <c r="H183" i="19"/>
  <c r="H182" i="19"/>
  <c r="H181" i="19"/>
  <c r="H180" i="19"/>
  <c r="H179" i="19"/>
  <c r="H178" i="19"/>
  <c r="H177" i="19"/>
  <c r="H176" i="19"/>
  <c r="H175" i="19"/>
  <c r="H174" i="19"/>
  <c r="H173" i="19"/>
  <c r="H172" i="19"/>
  <c r="H171" i="19"/>
  <c r="H170" i="19"/>
  <c r="H169" i="19"/>
  <c r="H168" i="19"/>
  <c r="H167" i="19"/>
  <c r="H166" i="19"/>
  <c r="H165" i="19"/>
  <c r="H164" i="19"/>
  <c r="H163" i="19"/>
  <c r="H162" i="19"/>
  <c r="H161" i="19"/>
  <c r="H160" i="19"/>
  <c r="H159" i="19"/>
  <c r="H158" i="19"/>
  <c r="H157" i="19"/>
  <c r="H156" i="19"/>
  <c r="H155" i="19"/>
  <c r="H154" i="19"/>
  <c r="H153" i="19"/>
  <c r="H152" i="19"/>
  <c r="H151" i="19"/>
  <c r="H150" i="19"/>
  <c r="H149" i="19"/>
  <c r="H148" i="19"/>
  <c r="H147" i="19"/>
  <c r="H146" i="19"/>
  <c r="H145" i="19"/>
  <c r="H144" i="19"/>
  <c r="H143" i="19"/>
  <c r="H142" i="19"/>
  <c r="H141" i="19"/>
  <c r="H140" i="19"/>
  <c r="H139" i="19"/>
  <c r="H138" i="19"/>
  <c r="H137" i="19"/>
  <c r="H136" i="19"/>
  <c r="H135" i="19"/>
  <c r="H134" i="19"/>
  <c r="H133" i="19"/>
  <c r="H132" i="19"/>
  <c r="H131" i="19"/>
  <c r="H130" i="19"/>
  <c r="H129" i="19"/>
  <c r="H128" i="19"/>
  <c r="H127" i="19"/>
  <c r="H126" i="19"/>
  <c r="H125" i="19"/>
  <c r="H124" i="19"/>
  <c r="H123" i="19"/>
  <c r="H122" i="19"/>
  <c r="H121" i="19"/>
  <c r="H120" i="19"/>
  <c r="H119" i="19"/>
  <c r="H118" i="19"/>
  <c r="H117" i="19"/>
  <c r="H116" i="19"/>
  <c r="H115" i="19"/>
  <c r="H114" i="19"/>
  <c r="H113" i="19"/>
  <c r="H112" i="19"/>
  <c r="H111" i="19"/>
  <c r="H110" i="19"/>
  <c r="H109" i="19"/>
  <c r="H108" i="19"/>
  <c r="H107" i="19"/>
  <c r="H106" i="19"/>
  <c r="H105" i="19"/>
  <c r="H104" i="19"/>
  <c r="H103" i="19"/>
  <c r="H102" i="19"/>
  <c r="H101" i="19"/>
  <c r="H100" i="19"/>
  <c r="H99" i="19"/>
  <c r="H98" i="19"/>
  <c r="H97" i="19"/>
  <c r="H96" i="19"/>
  <c r="H95" i="19"/>
  <c r="H94" i="19"/>
  <c r="H93" i="19"/>
  <c r="H92" i="19"/>
  <c r="H91" i="19"/>
  <c r="H90" i="19"/>
  <c r="H89" i="19"/>
  <c r="H88" i="19"/>
  <c r="H87" i="19"/>
  <c r="H86" i="19"/>
  <c r="H85" i="19"/>
  <c r="H84" i="19"/>
  <c r="H83" i="19"/>
  <c r="H82" i="19"/>
  <c r="H81" i="19"/>
  <c r="H80" i="19"/>
  <c r="H79" i="19"/>
  <c r="H78" i="19"/>
  <c r="H77" i="19"/>
  <c r="H76" i="19"/>
  <c r="H75" i="19"/>
  <c r="H74" i="19"/>
  <c r="H73" i="19"/>
  <c r="H72" i="19"/>
  <c r="H71" i="19"/>
  <c r="H70" i="19"/>
  <c r="H69" i="19"/>
  <c r="H68" i="19"/>
  <c r="H67" i="19"/>
  <c r="H66" i="19"/>
  <c r="H65" i="19"/>
  <c r="H64" i="19"/>
  <c r="H63" i="19"/>
  <c r="H62" i="19"/>
  <c r="H61" i="19"/>
  <c r="H60" i="19"/>
  <c r="H59" i="19"/>
  <c r="H58" i="19"/>
  <c r="H57" i="19"/>
  <c r="H56" i="19"/>
  <c r="H55" i="19"/>
  <c r="H54" i="19"/>
  <c r="H53" i="19"/>
  <c r="H52" i="19"/>
  <c r="H51" i="19"/>
  <c r="H50" i="19"/>
  <c r="H49" i="19"/>
  <c r="H48" i="19"/>
  <c r="H47" i="19"/>
  <c r="H46" i="19"/>
  <c r="H45" i="19"/>
  <c r="H44" i="19"/>
  <c r="H43" i="19"/>
  <c r="H42" i="19"/>
  <c r="H41" i="19"/>
  <c r="H40" i="19"/>
  <c r="H39" i="19"/>
  <c r="H38" i="19"/>
  <c r="H37" i="19"/>
  <c r="H36" i="19"/>
  <c r="H35" i="19"/>
  <c r="H34" i="19"/>
  <c r="H33" i="19"/>
  <c r="H32" i="19"/>
  <c r="H31" i="19"/>
  <c r="H30" i="19"/>
  <c r="H29" i="19"/>
  <c r="H28" i="19"/>
  <c r="H27" i="19"/>
  <c r="H26" i="19"/>
  <c r="H25" i="19"/>
  <c r="H24" i="19"/>
  <c r="H23" i="19"/>
  <c r="H22" i="19"/>
  <c r="H21" i="19"/>
  <c r="H20" i="19"/>
  <c r="H19" i="19"/>
  <c r="H18" i="19"/>
  <c r="H17" i="19"/>
  <c r="H16" i="19"/>
  <c r="H15" i="19"/>
  <c r="H14" i="19"/>
  <c r="H13" i="19"/>
  <c r="H12" i="19"/>
  <c r="H11" i="19"/>
  <c r="H10" i="19"/>
  <c r="H9" i="19"/>
  <c r="H8" i="19"/>
  <c r="H7" i="19"/>
  <c r="H6" i="19"/>
  <c r="H5" i="19"/>
  <c r="H306" i="19" l="1"/>
  <c r="G303" i="18" l="1"/>
  <c r="F303" i="18"/>
  <c r="H302" i="18"/>
  <c r="H301" i="18"/>
  <c r="H300" i="18"/>
  <c r="H299" i="18"/>
  <c r="H298" i="18"/>
  <c r="H297" i="18"/>
  <c r="H296" i="18"/>
  <c r="H295" i="18"/>
  <c r="H294" i="18"/>
  <c r="H293" i="18"/>
  <c r="H292" i="18"/>
  <c r="H291" i="18"/>
  <c r="H290" i="18"/>
  <c r="H289" i="18"/>
  <c r="H288" i="18"/>
  <c r="H287" i="18"/>
  <c r="H286" i="18"/>
  <c r="H285" i="18"/>
  <c r="H284" i="18"/>
  <c r="H283" i="18"/>
  <c r="H282" i="18"/>
  <c r="H281" i="18"/>
  <c r="H280" i="18"/>
  <c r="H279" i="18"/>
  <c r="H278" i="18"/>
  <c r="H277" i="18"/>
  <c r="H276" i="18"/>
  <c r="H275" i="18"/>
  <c r="H274" i="18"/>
  <c r="H273" i="18"/>
  <c r="H272" i="18"/>
  <c r="H271" i="18"/>
  <c r="H270" i="18"/>
  <c r="H269" i="18"/>
  <c r="H268" i="18"/>
  <c r="H267" i="18"/>
  <c r="H266" i="18"/>
  <c r="H265" i="18"/>
  <c r="H264" i="18"/>
  <c r="H263" i="18"/>
  <c r="H262" i="18"/>
  <c r="H261" i="18"/>
  <c r="H260" i="18"/>
  <c r="H259" i="18"/>
  <c r="H258" i="18"/>
  <c r="H257" i="18"/>
  <c r="H256" i="18"/>
  <c r="H255" i="18"/>
  <c r="H254" i="18"/>
  <c r="H253" i="18"/>
  <c r="H252" i="18"/>
  <c r="H251" i="18"/>
  <c r="H250" i="18"/>
  <c r="H249" i="18"/>
  <c r="H248" i="18"/>
  <c r="H247" i="18"/>
  <c r="H246" i="18"/>
  <c r="H245" i="18"/>
  <c r="H244" i="18"/>
  <c r="H243" i="18"/>
  <c r="H242" i="18"/>
  <c r="H241" i="18"/>
  <c r="H240" i="18"/>
  <c r="H239" i="18"/>
  <c r="H238" i="18"/>
  <c r="H237" i="18"/>
  <c r="H236" i="18"/>
  <c r="H235" i="18"/>
  <c r="H234" i="18"/>
  <c r="H233" i="18"/>
  <c r="H232" i="18"/>
  <c r="H231" i="18"/>
  <c r="H230" i="18"/>
  <c r="H229" i="18"/>
  <c r="H228" i="18"/>
  <c r="H227" i="18"/>
  <c r="H226" i="18"/>
  <c r="H225" i="18"/>
  <c r="H224" i="18"/>
  <c r="H223" i="18"/>
  <c r="H222" i="18"/>
  <c r="H221" i="18"/>
  <c r="H220" i="18"/>
  <c r="H219" i="18"/>
  <c r="H218" i="18"/>
  <c r="H217" i="18"/>
  <c r="H216" i="18"/>
  <c r="H215" i="18"/>
  <c r="H214" i="18"/>
  <c r="H213" i="18"/>
  <c r="H212" i="18"/>
  <c r="H211" i="18"/>
  <c r="H210" i="18"/>
  <c r="H209" i="18"/>
  <c r="H208" i="18"/>
  <c r="H207" i="18"/>
  <c r="H206" i="18"/>
  <c r="H205" i="18"/>
  <c r="H204" i="18"/>
  <c r="H203" i="18"/>
  <c r="H202" i="18"/>
  <c r="H201" i="18"/>
  <c r="H200" i="18"/>
  <c r="H199" i="18"/>
  <c r="H198" i="18"/>
  <c r="H197" i="18"/>
  <c r="H196" i="18"/>
  <c r="H195" i="18"/>
  <c r="H194" i="18"/>
  <c r="H193" i="18"/>
  <c r="H192" i="18"/>
  <c r="H191" i="18"/>
  <c r="H190" i="18"/>
  <c r="H189" i="18"/>
  <c r="H188" i="18"/>
  <c r="H187" i="18"/>
  <c r="H186" i="18"/>
  <c r="H185" i="18"/>
  <c r="H184" i="18"/>
  <c r="H183" i="18"/>
  <c r="H182" i="18"/>
  <c r="H181" i="18"/>
  <c r="H180" i="18"/>
  <c r="H179" i="18"/>
  <c r="H178" i="18"/>
  <c r="H177" i="18"/>
  <c r="H176" i="18"/>
  <c r="H175" i="18"/>
  <c r="H174" i="18"/>
  <c r="H173" i="18"/>
  <c r="H172" i="18"/>
  <c r="H171" i="18"/>
  <c r="H170" i="18"/>
  <c r="H169" i="18"/>
  <c r="H168" i="18"/>
  <c r="H167" i="18"/>
  <c r="H166" i="18"/>
  <c r="H165" i="18"/>
  <c r="H164" i="18"/>
  <c r="H163" i="18"/>
  <c r="H162" i="18"/>
  <c r="H161" i="18"/>
  <c r="H160" i="18"/>
  <c r="H159" i="18"/>
  <c r="H158" i="18"/>
  <c r="H157" i="18"/>
  <c r="H156" i="18"/>
  <c r="H155" i="18"/>
  <c r="H154" i="18"/>
  <c r="H153" i="18"/>
  <c r="H152" i="18"/>
  <c r="H151" i="18"/>
  <c r="H150" i="18"/>
  <c r="H149" i="18"/>
  <c r="H148" i="18"/>
  <c r="H147" i="18"/>
  <c r="H146" i="18"/>
  <c r="H145" i="18"/>
  <c r="H144" i="18"/>
  <c r="H143" i="18"/>
  <c r="H142" i="18"/>
  <c r="H141" i="18"/>
  <c r="H140" i="18"/>
  <c r="H139" i="18"/>
  <c r="H138" i="18"/>
  <c r="H137" i="18"/>
  <c r="H136" i="18"/>
  <c r="H135" i="18"/>
  <c r="H134" i="18"/>
  <c r="H133" i="18"/>
  <c r="H132" i="18"/>
  <c r="H131" i="18"/>
  <c r="H130" i="18"/>
  <c r="H129" i="18"/>
  <c r="H128" i="18"/>
  <c r="H127" i="18"/>
  <c r="H126" i="18"/>
  <c r="H125" i="18"/>
  <c r="H124" i="18"/>
  <c r="H123" i="18"/>
  <c r="H122" i="18"/>
  <c r="H121" i="18"/>
  <c r="H120" i="18"/>
  <c r="H119" i="18"/>
  <c r="H118" i="18"/>
  <c r="H117" i="18"/>
  <c r="H116" i="18"/>
  <c r="H115" i="18"/>
  <c r="H114" i="18"/>
  <c r="H113" i="18"/>
  <c r="H112" i="18"/>
  <c r="H111" i="18"/>
  <c r="H110" i="18"/>
  <c r="H109" i="18"/>
  <c r="H108" i="18"/>
  <c r="H107" i="18"/>
  <c r="H106" i="18"/>
  <c r="H105" i="18"/>
  <c r="H104" i="18"/>
  <c r="H103" i="18"/>
  <c r="H102" i="18"/>
  <c r="H101" i="18"/>
  <c r="H100" i="18"/>
  <c r="H99" i="18"/>
  <c r="H98" i="18"/>
  <c r="H97" i="18"/>
  <c r="H96" i="18"/>
  <c r="H95" i="18"/>
  <c r="H94" i="18"/>
  <c r="H93" i="18"/>
  <c r="H92" i="18"/>
  <c r="H91" i="18"/>
  <c r="H90" i="18"/>
  <c r="H89" i="18"/>
  <c r="H88" i="18"/>
  <c r="H87" i="18"/>
  <c r="H86" i="18"/>
  <c r="H85" i="18"/>
  <c r="H84" i="18"/>
  <c r="H83" i="18"/>
  <c r="H82" i="18"/>
  <c r="H81" i="18"/>
  <c r="H80" i="18"/>
  <c r="H79" i="18"/>
  <c r="H78" i="18"/>
  <c r="H77" i="18"/>
  <c r="H76" i="18"/>
  <c r="H75" i="18"/>
  <c r="H74" i="18"/>
  <c r="H73" i="18"/>
  <c r="H72" i="18"/>
  <c r="H71" i="18"/>
  <c r="H70" i="18"/>
  <c r="H69" i="18"/>
  <c r="H68" i="18"/>
  <c r="H67" i="18"/>
  <c r="H66" i="18"/>
  <c r="H65" i="18"/>
  <c r="H64" i="18"/>
  <c r="H63" i="18"/>
  <c r="H62" i="18"/>
  <c r="H61" i="18"/>
  <c r="H60" i="18"/>
  <c r="H59" i="18"/>
  <c r="H58" i="18"/>
  <c r="H57" i="18"/>
  <c r="H56" i="18"/>
  <c r="H55" i="18"/>
  <c r="H54" i="18"/>
  <c r="H53" i="18"/>
  <c r="H52" i="18"/>
  <c r="H51" i="18"/>
  <c r="H50" i="18"/>
  <c r="H49" i="18"/>
  <c r="H48" i="18"/>
  <c r="H47" i="18"/>
  <c r="H46" i="18"/>
  <c r="H45" i="18"/>
  <c r="H44" i="18"/>
  <c r="H43" i="18"/>
  <c r="H42" i="18"/>
  <c r="H41" i="18"/>
  <c r="H40" i="18"/>
  <c r="H39" i="18"/>
  <c r="H38" i="18"/>
  <c r="H37" i="18"/>
  <c r="H36" i="18"/>
  <c r="H35" i="18"/>
  <c r="H34" i="18"/>
  <c r="H33" i="18"/>
  <c r="H32" i="18"/>
  <c r="H31" i="18"/>
  <c r="H30" i="18"/>
  <c r="H29" i="18"/>
  <c r="H28" i="18"/>
  <c r="H27" i="18"/>
  <c r="H26" i="18"/>
  <c r="H25" i="18"/>
  <c r="H24" i="18"/>
  <c r="H23" i="18"/>
  <c r="H22" i="18"/>
  <c r="H21" i="18"/>
  <c r="H20" i="18"/>
  <c r="H19" i="18"/>
  <c r="H18" i="18"/>
  <c r="H17" i="18"/>
  <c r="H16" i="18"/>
  <c r="H15" i="18"/>
  <c r="H14" i="18"/>
  <c r="H13" i="18"/>
  <c r="H12" i="18"/>
  <c r="H11" i="18"/>
  <c r="H10" i="18"/>
  <c r="H9" i="18"/>
  <c r="H8" i="18"/>
  <c r="H7" i="18"/>
  <c r="H6" i="18"/>
  <c r="H5" i="18"/>
  <c r="H303" i="18" l="1"/>
  <c r="G303" i="17" l="1"/>
  <c r="F303" i="17"/>
  <c r="H302" i="17"/>
  <c r="H301" i="17"/>
  <c r="H300" i="17"/>
  <c r="H299" i="17"/>
  <c r="H298" i="17"/>
  <c r="H297" i="17"/>
  <c r="H296" i="17"/>
  <c r="H295" i="17"/>
  <c r="H294" i="17"/>
  <c r="H293" i="17"/>
  <c r="H292" i="17"/>
  <c r="H291" i="17"/>
  <c r="H290" i="17"/>
  <c r="H289" i="17"/>
  <c r="H288" i="17"/>
  <c r="H287" i="17"/>
  <c r="H286" i="17"/>
  <c r="H285" i="17"/>
  <c r="H284" i="17"/>
  <c r="H283" i="17"/>
  <c r="H282" i="17"/>
  <c r="H281" i="17"/>
  <c r="H280" i="17"/>
  <c r="H279" i="17"/>
  <c r="H278" i="17"/>
  <c r="H277" i="17"/>
  <c r="H276" i="17"/>
  <c r="H275" i="17"/>
  <c r="H274" i="17"/>
  <c r="H273" i="17"/>
  <c r="H272" i="17"/>
  <c r="H271" i="17"/>
  <c r="H270" i="17"/>
  <c r="H269" i="17"/>
  <c r="H268" i="17"/>
  <c r="H267" i="17"/>
  <c r="H266" i="17"/>
  <c r="H265" i="17"/>
  <c r="H264" i="17"/>
  <c r="H263" i="17"/>
  <c r="H262" i="17"/>
  <c r="H261" i="17"/>
  <c r="H260" i="17"/>
  <c r="H259" i="17"/>
  <c r="H258" i="17"/>
  <c r="H257" i="17"/>
  <c r="H256" i="17"/>
  <c r="H255" i="17"/>
  <c r="H254" i="17"/>
  <c r="H253" i="17"/>
  <c r="H252" i="17"/>
  <c r="H251" i="17"/>
  <c r="H250" i="17"/>
  <c r="H249" i="17"/>
  <c r="H248" i="17"/>
  <c r="H247" i="17"/>
  <c r="H246" i="17"/>
  <c r="H245" i="17"/>
  <c r="H244" i="17"/>
  <c r="H243" i="17"/>
  <c r="H242" i="17"/>
  <c r="H241" i="17"/>
  <c r="H240" i="17"/>
  <c r="H239" i="17"/>
  <c r="H238" i="17"/>
  <c r="H237" i="17"/>
  <c r="H236" i="17"/>
  <c r="H235" i="17"/>
  <c r="H234" i="17"/>
  <c r="H233" i="17"/>
  <c r="H232" i="17"/>
  <c r="H231" i="17"/>
  <c r="H230" i="17"/>
  <c r="H229" i="17"/>
  <c r="H228" i="17"/>
  <c r="H227" i="17"/>
  <c r="H226" i="17"/>
  <c r="H225" i="17"/>
  <c r="H224" i="17"/>
  <c r="H223" i="17"/>
  <c r="H222" i="17"/>
  <c r="H221" i="17"/>
  <c r="H220" i="17"/>
  <c r="H219" i="17"/>
  <c r="H218" i="17"/>
  <c r="H217" i="17"/>
  <c r="H216" i="17"/>
  <c r="H215" i="17"/>
  <c r="H214" i="17"/>
  <c r="H213" i="17"/>
  <c r="H212" i="17"/>
  <c r="H211" i="17"/>
  <c r="H210" i="17"/>
  <c r="H209" i="17"/>
  <c r="H208" i="17"/>
  <c r="H207" i="17"/>
  <c r="H206" i="17"/>
  <c r="H205" i="17"/>
  <c r="H204" i="17"/>
  <c r="H203" i="17"/>
  <c r="H202" i="17"/>
  <c r="H201" i="17"/>
  <c r="H200" i="17"/>
  <c r="H199" i="17"/>
  <c r="H198" i="17"/>
  <c r="H197" i="17"/>
  <c r="H196" i="17"/>
  <c r="H195" i="17"/>
  <c r="H194" i="17"/>
  <c r="H193" i="17"/>
  <c r="H192" i="17"/>
  <c r="H191" i="17"/>
  <c r="H190" i="17"/>
  <c r="H189" i="17"/>
  <c r="H188" i="17"/>
  <c r="H187" i="17"/>
  <c r="H186" i="17"/>
  <c r="H185" i="17"/>
  <c r="H184" i="17"/>
  <c r="H183" i="17"/>
  <c r="H182" i="17"/>
  <c r="H181" i="17"/>
  <c r="H180" i="17"/>
  <c r="H179" i="17"/>
  <c r="H178" i="17"/>
  <c r="H177" i="17"/>
  <c r="H176" i="17"/>
  <c r="H175" i="17"/>
  <c r="H174" i="17"/>
  <c r="H173" i="17"/>
  <c r="H172" i="17"/>
  <c r="H171" i="17"/>
  <c r="H170" i="17"/>
  <c r="H169" i="17"/>
  <c r="H168" i="17"/>
  <c r="H167" i="17"/>
  <c r="H166" i="17"/>
  <c r="H165" i="17"/>
  <c r="H164" i="17"/>
  <c r="H163" i="17"/>
  <c r="H162" i="17"/>
  <c r="H161" i="17"/>
  <c r="H160" i="17"/>
  <c r="H159" i="17"/>
  <c r="H158" i="17"/>
  <c r="H157" i="17"/>
  <c r="H156" i="17"/>
  <c r="H155" i="17"/>
  <c r="H154" i="17"/>
  <c r="H153" i="17"/>
  <c r="H152" i="17"/>
  <c r="H151" i="17"/>
  <c r="H150" i="17"/>
  <c r="H149" i="17"/>
  <c r="H148" i="17"/>
  <c r="H147" i="17"/>
  <c r="H146" i="17"/>
  <c r="H145" i="17"/>
  <c r="H144" i="17"/>
  <c r="H143" i="17"/>
  <c r="H142" i="17"/>
  <c r="H141" i="17"/>
  <c r="H140" i="17"/>
  <c r="H139" i="17"/>
  <c r="H138" i="17"/>
  <c r="H137" i="17"/>
  <c r="H136" i="17"/>
  <c r="H135" i="17"/>
  <c r="H134" i="17"/>
  <c r="H133" i="17"/>
  <c r="H132" i="17"/>
  <c r="H131" i="17"/>
  <c r="H130" i="17"/>
  <c r="H129" i="17"/>
  <c r="H128" i="17"/>
  <c r="H127" i="17"/>
  <c r="H126" i="17"/>
  <c r="H125" i="17"/>
  <c r="H124" i="17"/>
  <c r="H123" i="17"/>
  <c r="H122" i="17"/>
  <c r="H121" i="17"/>
  <c r="H120" i="17"/>
  <c r="H119" i="17"/>
  <c r="H118" i="17"/>
  <c r="H117" i="17"/>
  <c r="H116" i="17"/>
  <c r="H115" i="17"/>
  <c r="H114" i="17"/>
  <c r="H113" i="17"/>
  <c r="H112" i="17"/>
  <c r="H111" i="17"/>
  <c r="H110" i="17"/>
  <c r="H109" i="17"/>
  <c r="H108" i="17"/>
  <c r="H107" i="17"/>
  <c r="H106" i="17"/>
  <c r="H105" i="17"/>
  <c r="H104" i="17"/>
  <c r="H103" i="17"/>
  <c r="H102" i="17"/>
  <c r="H101" i="17"/>
  <c r="H100" i="17"/>
  <c r="H99" i="17"/>
  <c r="H98" i="17"/>
  <c r="H97" i="17"/>
  <c r="H96" i="17"/>
  <c r="H95" i="17"/>
  <c r="H94" i="17"/>
  <c r="H93" i="17"/>
  <c r="H92" i="17"/>
  <c r="H91" i="17"/>
  <c r="H90" i="17"/>
  <c r="H89" i="17"/>
  <c r="H88" i="17"/>
  <c r="H87" i="17"/>
  <c r="H86" i="17"/>
  <c r="H85" i="17"/>
  <c r="H84" i="17"/>
  <c r="H83" i="17"/>
  <c r="H82" i="17"/>
  <c r="H81" i="17"/>
  <c r="H80" i="17"/>
  <c r="H79" i="17"/>
  <c r="H78" i="17"/>
  <c r="H77" i="17"/>
  <c r="H76" i="17"/>
  <c r="H75" i="17"/>
  <c r="H74" i="17"/>
  <c r="H73" i="17"/>
  <c r="H72" i="17"/>
  <c r="H71" i="17"/>
  <c r="H70" i="17"/>
  <c r="H69" i="17"/>
  <c r="H68" i="17"/>
  <c r="H67" i="17"/>
  <c r="H66" i="17"/>
  <c r="H65" i="17"/>
  <c r="H64" i="17"/>
  <c r="H63" i="17"/>
  <c r="H62" i="17"/>
  <c r="H61" i="17"/>
  <c r="H60" i="17"/>
  <c r="H59" i="17"/>
  <c r="H58" i="17"/>
  <c r="H57" i="17"/>
  <c r="H56" i="17"/>
  <c r="H55" i="17"/>
  <c r="H54" i="17"/>
  <c r="H53" i="17"/>
  <c r="H52" i="17"/>
  <c r="H51" i="17"/>
  <c r="H50" i="17"/>
  <c r="H49" i="17"/>
  <c r="H48" i="17"/>
  <c r="H47" i="17"/>
  <c r="H46" i="17"/>
  <c r="H45" i="17"/>
  <c r="H44" i="17"/>
  <c r="H43" i="17"/>
  <c r="H42" i="17"/>
  <c r="H41" i="17"/>
  <c r="H40" i="17"/>
  <c r="H39" i="17"/>
  <c r="H38" i="17"/>
  <c r="H37" i="17"/>
  <c r="H36" i="17"/>
  <c r="H35" i="17"/>
  <c r="H34" i="17"/>
  <c r="H33" i="17"/>
  <c r="H32" i="17"/>
  <c r="H31" i="17"/>
  <c r="H30" i="17"/>
  <c r="H29" i="17"/>
  <c r="H28" i="17"/>
  <c r="H27" i="17"/>
  <c r="H26" i="17"/>
  <c r="H25" i="17"/>
  <c r="H24" i="17"/>
  <c r="H23" i="17"/>
  <c r="H22" i="17"/>
  <c r="H21" i="17"/>
  <c r="H20" i="17"/>
  <c r="H19" i="17"/>
  <c r="H18" i="17"/>
  <c r="H17" i="17"/>
  <c r="H16" i="17"/>
  <c r="H15" i="17"/>
  <c r="H14" i="17"/>
  <c r="H13" i="17"/>
  <c r="H12" i="17"/>
  <c r="H11" i="17"/>
  <c r="H10" i="17"/>
  <c r="H9" i="17"/>
  <c r="H8" i="17"/>
  <c r="H7" i="17"/>
  <c r="H6" i="17"/>
  <c r="H5" i="17"/>
  <c r="H303" i="17" l="1"/>
  <c r="G304" i="16" l="1"/>
  <c r="F304" i="16"/>
  <c r="H303" i="16"/>
  <c r="H302" i="16"/>
  <c r="H301" i="16"/>
  <c r="H300" i="16"/>
  <c r="H299" i="16"/>
  <c r="H298" i="16"/>
  <c r="H297" i="16"/>
  <c r="H296" i="16"/>
  <c r="H295" i="16"/>
  <c r="H294" i="16"/>
  <c r="H293" i="16"/>
  <c r="H292" i="16"/>
  <c r="H291" i="16"/>
  <c r="H290" i="16"/>
  <c r="H289" i="16"/>
  <c r="H288" i="16"/>
  <c r="H287" i="16"/>
  <c r="H286" i="16"/>
  <c r="H285" i="16"/>
  <c r="H284" i="16"/>
  <c r="H283" i="16"/>
  <c r="H282" i="16"/>
  <c r="H281" i="16"/>
  <c r="H280" i="16"/>
  <c r="H279" i="16"/>
  <c r="H278" i="16"/>
  <c r="H277" i="16"/>
  <c r="H276" i="16"/>
  <c r="H275" i="16"/>
  <c r="H274" i="16"/>
  <c r="H273" i="16"/>
  <c r="H272" i="16"/>
  <c r="H271" i="16"/>
  <c r="H270" i="16"/>
  <c r="H269" i="16"/>
  <c r="H268" i="16"/>
  <c r="H267" i="16"/>
  <c r="H266" i="16"/>
  <c r="H265" i="16"/>
  <c r="H264" i="16"/>
  <c r="H263" i="16"/>
  <c r="H262" i="16"/>
  <c r="H261" i="16"/>
  <c r="H260" i="16"/>
  <c r="H259" i="16"/>
  <c r="H258" i="16"/>
  <c r="H257" i="16"/>
  <c r="H256" i="16"/>
  <c r="H255" i="16"/>
  <c r="H254" i="16"/>
  <c r="H253" i="16"/>
  <c r="H252" i="16"/>
  <c r="H251" i="16"/>
  <c r="H250" i="16"/>
  <c r="H249" i="16"/>
  <c r="H248" i="16"/>
  <c r="H247" i="16"/>
  <c r="H246" i="16"/>
  <c r="H245" i="16"/>
  <c r="H244" i="16"/>
  <c r="H243" i="16"/>
  <c r="H242" i="16"/>
  <c r="H241" i="16"/>
  <c r="H240" i="16"/>
  <c r="H239" i="16"/>
  <c r="H238" i="16"/>
  <c r="H237" i="16"/>
  <c r="H236" i="16"/>
  <c r="H235" i="16"/>
  <c r="H234" i="16"/>
  <c r="H233" i="16"/>
  <c r="H232" i="16"/>
  <c r="H231" i="16"/>
  <c r="H230" i="16"/>
  <c r="H229" i="16"/>
  <c r="H228" i="16"/>
  <c r="H227" i="16"/>
  <c r="H226" i="16"/>
  <c r="H225" i="16"/>
  <c r="H224" i="16"/>
  <c r="H223" i="16"/>
  <c r="H222" i="16"/>
  <c r="H221" i="16"/>
  <c r="H220" i="16"/>
  <c r="H219" i="16"/>
  <c r="H218" i="16"/>
  <c r="H217" i="16"/>
  <c r="H216" i="16"/>
  <c r="H215" i="16"/>
  <c r="H214" i="16"/>
  <c r="H213" i="16"/>
  <c r="H212" i="16"/>
  <c r="H211" i="16"/>
  <c r="H210" i="16"/>
  <c r="H209" i="16"/>
  <c r="H208" i="16"/>
  <c r="H207" i="16"/>
  <c r="H206" i="16"/>
  <c r="H205" i="16"/>
  <c r="H204" i="16"/>
  <c r="H203" i="16"/>
  <c r="H202" i="16"/>
  <c r="H201" i="16"/>
  <c r="H200" i="16"/>
  <c r="H199" i="16"/>
  <c r="H198" i="16"/>
  <c r="H197" i="16"/>
  <c r="H196" i="16"/>
  <c r="H195" i="16"/>
  <c r="H194" i="16"/>
  <c r="H193" i="16"/>
  <c r="H192" i="16"/>
  <c r="H191" i="16"/>
  <c r="H190" i="16"/>
  <c r="H189" i="16"/>
  <c r="H188" i="16"/>
  <c r="H187" i="16"/>
  <c r="H186" i="16"/>
  <c r="H185" i="16"/>
  <c r="H184" i="16"/>
  <c r="H183" i="16"/>
  <c r="H182" i="16"/>
  <c r="H181" i="16"/>
  <c r="H180" i="16"/>
  <c r="H179" i="16"/>
  <c r="H178" i="16"/>
  <c r="H177" i="16"/>
  <c r="H176" i="16"/>
  <c r="H175" i="16"/>
  <c r="H174" i="16"/>
  <c r="H173" i="16"/>
  <c r="H172" i="16"/>
  <c r="H171" i="16"/>
  <c r="H170" i="16"/>
  <c r="H169" i="16"/>
  <c r="H168" i="16"/>
  <c r="H167" i="16"/>
  <c r="H166" i="16"/>
  <c r="H165" i="16"/>
  <c r="H164" i="16"/>
  <c r="H163" i="16"/>
  <c r="H162" i="16"/>
  <c r="H161" i="16"/>
  <c r="H160" i="16"/>
  <c r="H159" i="16"/>
  <c r="H158" i="16"/>
  <c r="H157" i="16"/>
  <c r="H156" i="16"/>
  <c r="H155" i="16"/>
  <c r="H154" i="16"/>
  <c r="H153" i="16"/>
  <c r="H152" i="16"/>
  <c r="H151" i="16"/>
  <c r="H150" i="16"/>
  <c r="H149" i="16"/>
  <c r="H148" i="16"/>
  <c r="H147" i="16"/>
  <c r="H146" i="16"/>
  <c r="H145" i="16"/>
  <c r="H144" i="16"/>
  <c r="H143" i="16"/>
  <c r="H142" i="16"/>
  <c r="H141" i="16"/>
  <c r="H140" i="16"/>
  <c r="H139" i="16"/>
  <c r="H138" i="16"/>
  <c r="H137" i="16"/>
  <c r="H136" i="16"/>
  <c r="H135" i="16"/>
  <c r="H134" i="16"/>
  <c r="H133" i="16"/>
  <c r="H132" i="16"/>
  <c r="H131" i="16"/>
  <c r="H130" i="16"/>
  <c r="H129" i="16"/>
  <c r="H128" i="16"/>
  <c r="H127" i="16"/>
  <c r="H126" i="16"/>
  <c r="H125" i="16"/>
  <c r="H124" i="16"/>
  <c r="H123" i="16"/>
  <c r="H122" i="16"/>
  <c r="H121" i="16"/>
  <c r="H120" i="16"/>
  <c r="H119" i="16"/>
  <c r="H118" i="16"/>
  <c r="H117" i="16"/>
  <c r="H116" i="16"/>
  <c r="H115" i="16"/>
  <c r="H114" i="16"/>
  <c r="H113" i="16"/>
  <c r="H112" i="16"/>
  <c r="H111" i="16"/>
  <c r="H110" i="16"/>
  <c r="H109" i="16"/>
  <c r="H108" i="16"/>
  <c r="H107" i="16"/>
  <c r="H106" i="16"/>
  <c r="H105" i="16"/>
  <c r="H104" i="16"/>
  <c r="H103" i="16"/>
  <c r="H102" i="16"/>
  <c r="H101" i="16"/>
  <c r="H100" i="16"/>
  <c r="H99" i="16"/>
  <c r="H98" i="16"/>
  <c r="H97" i="16"/>
  <c r="H96" i="16"/>
  <c r="H95" i="16"/>
  <c r="H94" i="16"/>
  <c r="H93" i="16"/>
  <c r="H92" i="16"/>
  <c r="H91" i="16"/>
  <c r="H90" i="16"/>
  <c r="H89" i="16"/>
  <c r="H88" i="16"/>
  <c r="H87" i="16"/>
  <c r="H86" i="16"/>
  <c r="H85" i="16"/>
  <c r="H84" i="16"/>
  <c r="H83" i="16"/>
  <c r="H82" i="16"/>
  <c r="H81" i="16"/>
  <c r="H80" i="16"/>
  <c r="H79" i="16"/>
  <c r="H78" i="16"/>
  <c r="H77" i="16"/>
  <c r="H76" i="16"/>
  <c r="H75" i="16"/>
  <c r="H74" i="16"/>
  <c r="H73" i="16"/>
  <c r="H72" i="16"/>
  <c r="H71" i="16"/>
  <c r="H70" i="16"/>
  <c r="H69" i="16"/>
  <c r="H68" i="16"/>
  <c r="H67" i="16"/>
  <c r="H66" i="16"/>
  <c r="H65" i="16"/>
  <c r="H64" i="16"/>
  <c r="H63" i="16"/>
  <c r="H62" i="16"/>
  <c r="H61" i="16"/>
  <c r="H60" i="16"/>
  <c r="H59" i="16"/>
  <c r="H58" i="16"/>
  <c r="H57" i="16"/>
  <c r="H56" i="16"/>
  <c r="H55" i="16"/>
  <c r="H54" i="16"/>
  <c r="H53" i="16"/>
  <c r="H52" i="16"/>
  <c r="H51" i="16"/>
  <c r="H50" i="16"/>
  <c r="H49" i="16"/>
  <c r="H48" i="16"/>
  <c r="H47" i="16"/>
  <c r="H46" i="16"/>
  <c r="H45" i="16"/>
  <c r="H44" i="16"/>
  <c r="H43" i="16"/>
  <c r="H42" i="16"/>
  <c r="H41" i="16"/>
  <c r="H40" i="16"/>
  <c r="H39" i="16"/>
  <c r="H38" i="16"/>
  <c r="H37" i="16"/>
  <c r="H36" i="16"/>
  <c r="H35" i="16"/>
  <c r="H34" i="16"/>
  <c r="H33" i="16"/>
  <c r="H32" i="16"/>
  <c r="H31" i="16"/>
  <c r="H30" i="16"/>
  <c r="H29" i="16"/>
  <c r="H28" i="16"/>
  <c r="H27" i="16"/>
  <c r="H26" i="16"/>
  <c r="H25" i="16"/>
  <c r="H24" i="16"/>
  <c r="H23" i="16"/>
  <c r="H22" i="16"/>
  <c r="H21" i="16"/>
  <c r="H20" i="16"/>
  <c r="H19" i="16"/>
  <c r="H18" i="16"/>
  <c r="H17" i="16"/>
  <c r="H16" i="16"/>
  <c r="H15" i="16"/>
  <c r="H14" i="16"/>
  <c r="H13" i="16"/>
  <c r="H12" i="16"/>
  <c r="H11" i="16"/>
  <c r="H10" i="16"/>
  <c r="H9" i="16"/>
  <c r="H8" i="16"/>
  <c r="H7" i="16"/>
  <c r="H6" i="16"/>
  <c r="H5" i="16"/>
  <c r="H304" i="16" l="1"/>
  <c r="G303" i="15" l="1"/>
  <c r="F303" i="15"/>
  <c r="H302" i="15"/>
  <c r="H301" i="15"/>
  <c r="H300" i="15"/>
  <c r="H299" i="15"/>
  <c r="H298" i="15"/>
  <c r="H297" i="15"/>
  <c r="H296" i="15"/>
  <c r="H295" i="15"/>
  <c r="H294" i="15"/>
  <c r="H293" i="15"/>
  <c r="H292" i="15"/>
  <c r="H291" i="15"/>
  <c r="H290" i="15"/>
  <c r="H289" i="15"/>
  <c r="H288" i="15"/>
  <c r="H287" i="15"/>
  <c r="H286" i="15"/>
  <c r="H285" i="15"/>
  <c r="H284" i="15"/>
  <c r="H283" i="15"/>
  <c r="H282" i="15"/>
  <c r="H281" i="15"/>
  <c r="H280" i="15"/>
  <c r="H279" i="15"/>
  <c r="H278" i="15"/>
  <c r="H277" i="15"/>
  <c r="H276" i="15"/>
  <c r="H275" i="15"/>
  <c r="H274" i="15"/>
  <c r="H273" i="15"/>
  <c r="H272" i="15"/>
  <c r="H271" i="15"/>
  <c r="H270" i="15"/>
  <c r="H269" i="15"/>
  <c r="H268" i="15"/>
  <c r="H267" i="15"/>
  <c r="H266" i="15"/>
  <c r="H265" i="15"/>
  <c r="H264" i="15"/>
  <c r="H263" i="15"/>
  <c r="H262" i="15"/>
  <c r="H261" i="15"/>
  <c r="H260" i="15"/>
  <c r="H259" i="15"/>
  <c r="H258" i="15"/>
  <c r="H257" i="15"/>
  <c r="H256" i="15"/>
  <c r="H255" i="15"/>
  <c r="H254" i="15"/>
  <c r="H253" i="15"/>
  <c r="H252" i="15"/>
  <c r="H251" i="15"/>
  <c r="H250" i="15"/>
  <c r="H249" i="15"/>
  <c r="H248" i="15"/>
  <c r="H247" i="15"/>
  <c r="H246" i="15"/>
  <c r="H245" i="15"/>
  <c r="H244" i="15"/>
  <c r="H243" i="15"/>
  <c r="H242" i="15"/>
  <c r="H241" i="15"/>
  <c r="H240" i="15"/>
  <c r="H239" i="15"/>
  <c r="H238" i="15"/>
  <c r="H237" i="15"/>
  <c r="H236" i="15"/>
  <c r="H235" i="15"/>
  <c r="H234" i="15"/>
  <c r="H233" i="15"/>
  <c r="H232" i="15"/>
  <c r="H231" i="15"/>
  <c r="H230" i="15"/>
  <c r="H229" i="15"/>
  <c r="H228" i="15"/>
  <c r="H227" i="15"/>
  <c r="H226" i="15"/>
  <c r="H225" i="15"/>
  <c r="H224" i="15"/>
  <c r="H223" i="15"/>
  <c r="H222" i="15"/>
  <c r="H221" i="15"/>
  <c r="H220" i="15"/>
  <c r="H219" i="15"/>
  <c r="H218" i="15"/>
  <c r="H217" i="15"/>
  <c r="H216" i="15"/>
  <c r="H215" i="15"/>
  <c r="H214" i="15"/>
  <c r="H213" i="15"/>
  <c r="H212" i="15"/>
  <c r="H211" i="15"/>
  <c r="H210" i="15"/>
  <c r="H209" i="15"/>
  <c r="H208" i="15"/>
  <c r="H207" i="15"/>
  <c r="H206" i="15"/>
  <c r="H205" i="15"/>
  <c r="H204" i="15"/>
  <c r="H203" i="15"/>
  <c r="H202" i="15"/>
  <c r="H201" i="15"/>
  <c r="H200" i="15"/>
  <c r="H199" i="15"/>
  <c r="H198" i="15"/>
  <c r="H197" i="15"/>
  <c r="H196" i="15"/>
  <c r="H195" i="15"/>
  <c r="H194" i="15"/>
  <c r="H193" i="15"/>
  <c r="H192" i="15"/>
  <c r="H191" i="15"/>
  <c r="H190" i="15"/>
  <c r="H189" i="15"/>
  <c r="H188" i="15"/>
  <c r="H187" i="15"/>
  <c r="H186" i="15"/>
  <c r="H185" i="15"/>
  <c r="H184" i="15"/>
  <c r="H183" i="15"/>
  <c r="H182" i="15"/>
  <c r="H181" i="15"/>
  <c r="H180" i="15"/>
  <c r="H179" i="15"/>
  <c r="H178" i="15"/>
  <c r="H177" i="15"/>
  <c r="H176" i="15"/>
  <c r="H175" i="15"/>
  <c r="H174" i="15"/>
  <c r="H173" i="15"/>
  <c r="H172" i="15"/>
  <c r="H171" i="15"/>
  <c r="H170" i="15"/>
  <c r="H169" i="15"/>
  <c r="H168" i="15"/>
  <c r="H167" i="15"/>
  <c r="H166" i="15"/>
  <c r="H165" i="15"/>
  <c r="H164" i="15"/>
  <c r="H163" i="15"/>
  <c r="H162" i="15"/>
  <c r="H161" i="15"/>
  <c r="H160" i="15"/>
  <c r="H159" i="15"/>
  <c r="H158" i="15"/>
  <c r="H157" i="15"/>
  <c r="H156" i="15"/>
  <c r="H155" i="15"/>
  <c r="H154" i="15"/>
  <c r="H153" i="15"/>
  <c r="H152" i="15"/>
  <c r="H151" i="15"/>
  <c r="H150" i="15"/>
  <c r="H149" i="15"/>
  <c r="H148" i="15"/>
  <c r="H147" i="15"/>
  <c r="H146" i="15"/>
  <c r="H145" i="15"/>
  <c r="H144" i="15"/>
  <c r="H143" i="15"/>
  <c r="H142" i="15"/>
  <c r="H141" i="15"/>
  <c r="H140" i="15"/>
  <c r="H139" i="15"/>
  <c r="H138" i="15"/>
  <c r="H137" i="15"/>
  <c r="H136" i="15"/>
  <c r="H135" i="15"/>
  <c r="H134" i="15"/>
  <c r="H133" i="15"/>
  <c r="H132" i="15"/>
  <c r="H131" i="15"/>
  <c r="H130" i="15"/>
  <c r="H129" i="15"/>
  <c r="H128" i="15"/>
  <c r="H127" i="15"/>
  <c r="H126" i="15"/>
  <c r="H125" i="15"/>
  <c r="H124" i="15"/>
  <c r="H123" i="15"/>
  <c r="H122" i="15"/>
  <c r="H121" i="15"/>
  <c r="H120" i="15"/>
  <c r="H119" i="15"/>
  <c r="H118" i="15"/>
  <c r="H117" i="15"/>
  <c r="H116" i="15"/>
  <c r="H115" i="15"/>
  <c r="H114" i="15"/>
  <c r="H113" i="15"/>
  <c r="H112" i="15"/>
  <c r="H111" i="15"/>
  <c r="H110" i="15"/>
  <c r="H109" i="15"/>
  <c r="H108" i="15"/>
  <c r="H107" i="15"/>
  <c r="H106" i="15"/>
  <c r="H105" i="15"/>
  <c r="H104" i="15"/>
  <c r="H103" i="15"/>
  <c r="H102" i="15"/>
  <c r="H101" i="15"/>
  <c r="H100" i="15"/>
  <c r="H99" i="15"/>
  <c r="H98" i="15"/>
  <c r="H97" i="15"/>
  <c r="H96" i="15"/>
  <c r="H95" i="15"/>
  <c r="H94" i="15"/>
  <c r="H93" i="15"/>
  <c r="H92" i="15"/>
  <c r="H91" i="15"/>
  <c r="H90" i="15"/>
  <c r="H89" i="15"/>
  <c r="H88" i="15"/>
  <c r="H87" i="15"/>
  <c r="H86" i="15"/>
  <c r="H85" i="15"/>
  <c r="H84" i="15"/>
  <c r="H83" i="15"/>
  <c r="H82" i="15"/>
  <c r="H81" i="15"/>
  <c r="H80" i="15"/>
  <c r="H79" i="15"/>
  <c r="H78" i="15"/>
  <c r="H77" i="15"/>
  <c r="H76" i="15"/>
  <c r="H75" i="15"/>
  <c r="H74" i="15"/>
  <c r="H73" i="15"/>
  <c r="H72" i="15"/>
  <c r="H71" i="15"/>
  <c r="H70" i="15"/>
  <c r="H69" i="15"/>
  <c r="H68" i="15"/>
  <c r="H67" i="15"/>
  <c r="H66" i="15"/>
  <c r="H65" i="15"/>
  <c r="H64" i="15"/>
  <c r="H63" i="15"/>
  <c r="H62" i="15"/>
  <c r="H61" i="15"/>
  <c r="H60" i="15"/>
  <c r="H59" i="15"/>
  <c r="H58" i="15"/>
  <c r="H57" i="15"/>
  <c r="H56" i="15"/>
  <c r="H55" i="15"/>
  <c r="H54" i="15"/>
  <c r="H53" i="15"/>
  <c r="H52" i="15"/>
  <c r="H51" i="15"/>
  <c r="H50" i="15"/>
  <c r="H49" i="15"/>
  <c r="H48" i="15"/>
  <c r="H47" i="15"/>
  <c r="H46" i="15"/>
  <c r="H45" i="15"/>
  <c r="H44" i="15"/>
  <c r="H43" i="15"/>
  <c r="H42" i="15"/>
  <c r="H41" i="15"/>
  <c r="H40" i="15"/>
  <c r="H39" i="15"/>
  <c r="H38" i="15"/>
  <c r="H37" i="15"/>
  <c r="H36" i="15"/>
  <c r="H35" i="15"/>
  <c r="H34" i="15"/>
  <c r="H33" i="15"/>
  <c r="H32" i="15"/>
  <c r="H31" i="15"/>
  <c r="H30" i="15"/>
  <c r="H29" i="15"/>
  <c r="H28" i="15"/>
  <c r="H27" i="15"/>
  <c r="H26" i="15"/>
  <c r="H25" i="15"/>
  <c r="H24" i="15"/>
  <c r="H23" i="15"/>
  <c r="H22" i="15"/>
  <c r="H21" i="15"/>
  <c r="H20" i="15"/>
  <c r="H19" i="15"/>
  <c r="H18" i="15"/>
  <c r="H17" i="15"/>
  <c r="H16" i="15"/>
  <c r="H15" i="15"/>
  <c r="H14" i="15"/>
  <c r="H13" i="15"/>
  <c r="H12" i="15"/>
  <c r="H11" i="15"/>
  <c r="H10" i="15"/>
  <c r="H9" i="15"/>
  <c r="H8" i="15"/>
  <c r="H7" i="15"/>
  <c r="H6" i="15"/>
  <c r="H5" i="15"/>
  <c r="H303" i="15" l="1"/>
  <c r="G295" i="14" l="1"/>
  <c r="F295" i="14"/>
  <c r="H294" i="14"/>
  <c r="H293" i="14"/>
  <c r="H292" i="14"/>
  <c r="H291" i="14"/>
  <c r="H290" i="14"/>
  <c r="H289" i="14"/>
  <c r="H288" i="14"/>
  <c r="H287" i="14"/>
  <c r="H286" i="14"/>
  <c r="H285" i="14"/>
  <c r="H284" i="14"/>
  <c r="H283" i="14"/>
  <c r="H282" i="14"/>
  <c r="H281" i="14"/>
  <c r="H280" i="14"/>
  <c r="H279" i="14"/>
  <c r="H278" i="14"/>
  <c r="H277" i="14"/>
  <c r="H276" i="14"/>
  <c r="H275" i="14"/>
  <c r="H274" i="14"/>
  <c r="H273" i="14"/>
  <c r="H272" i="14"/>
  <c r="H271" i="14"/>
  <c r="H270" i="14"/>
  <c r="H269" i="14"/>
  <c r="H268" i="14"/>
  <c r="H267" i="14"/>
  <c r="H266" i="14"/>
  <c r="H265" i="14"/>
  <c r="H264" i="14"/>
  <c r="H263" i="14"/>
  <c r="H262" i="14"/>
  <c r="H261" i="14"/>
  <c r="H260" i="14"/>
  <c r="H259" i="14"/>
  <c r="H258" i="14"/>
  <c r="H257" i="14"/>
  <c r="H256" i="14"/>
  <c r="H255" i="14"/>
  <c r="H254" i="14"/>
  <c r="H253" i="14"/>
  <c r="H252" i="14"/>
  <c r="H251" i="14"/>
  <c r="H250" i="14"/>
  <c r="H249" i="14"/>
  <c r="H248" i="14"/>
  <c r="H247" i="14"/>
  <c r="H246" i="14"/>
  <c r="H245" i="14"/>
  <c r="H244" i="14"/>
  <c r="H243" i="14"/>
  <c r="H242" i="14"/>
  <c r="H241" i="14"/>
  <c r="H240" i="14"/>
  <c r="H239" i="14"/>
  <c r="H238" i="14"/>
  <c r="H237" i="14"/>
  <c r="H236" i="14"/>
  <c r="H235" i="14"/>
  <c r="H234" i="14"/>
  <c r="H233" i="14"/>
  <c r="H232" i="14"/>
  <c r="H231" i="14"/>
  <c r="H230" i="14"/>
  <c r="H229" i="14"/>
  <c r="H228" i="14"/>
  <c r="H227" i="14"/>
  <c r="H226" i="14"/>
  <c r="H225" i="14"/>
  <c r="H224" i="14"/>
  <c r="H223" i="14"/>
  <c r="H222" i="14"/>
  <c r="H221" i="14"/>
  <c r="H220" i="14"/>
  <c r="H219" i="14"/>
  <c r="H218" i="14"/>
  <c r="H217" i="14"/>
  <c r="H216" i="14"/>
  <c r="H215" i="14"/>
  <c r="H214" i="14"/>
  <c r="H213" i="14"/>
  <c r="H212" i="14"/>
  <c r="H211" i="14"/>
  <c r="H210" i="14"/>
  <c r="H209" i="14"/>
  <c r="H208" i="14"/>
  <c r="H207" i="14"/>
  <c r="H206" i="14"/>
  <c r="H205" i="14"/>
  <c r="H204" i="14"/>
  <c r="H203" i="14"/>
  <c r="H202" i="14"/>
  <c r="H201" i="14"/>
  <c r="H200" i="14"/>
  <c r="H199" i="14"/>
  <c r="H198" i="14"/>
  <c r="H197" i="14"/>
  <c r="H196" i="14"/>
  <c r="H195" i="14"/>
  <c r="H194" i="14"/>
  <c r="H193" i="14"/>
  <c r="H192" i="14"/>
  <c r="H191" i="14"/>
  <c r="H190" i="14"/>
  <c r="H189" i="14"/>
  <c r="H188" i="14"/>
  <c r="H187" i="14"/>
  <c r="H186" i="14"/>
  <c r="H185" i="14"/>
  <c r="H184" i="14"/>
  <c r="H183" i="14"/>
  <c r="H182" i="14"/>
  <c r="H181" i="14"/>
  <c r="H180" i="14"/>
  <c r="H179" i="14"/>
  <c r="H178" i="14"/>
  <c r="H177" i="14"/>
  <c r="H176" i="14"/>
  <c r="H175" i="14"/>
  <c r="H174" i="14"/>
  <c r="H173" i="14"/>
  <c r="H172" i="14"/>
  <c r="H171" i="14"/>
  <c r="H170" i="14"/>
  <c r="H169" i="14"/>
  <c r="H168" i="14"/>
  <c r="H167" i="14"/>
  <c r="H166" i="14"/>
  <c r="H165" i="14"/>
  <c r="H164" i="14"/>
  <c r="H163" i="14"/>
  <c r="H162" i="14"/>
  <c r="H161" i="14"/>
  <c r="H160" i="14"/>
  <c r="H159" i="14"/>
  <c r="H158" i="14"/>
  <c r="H157" i="14"/>
  <c r="H156" i="14"/>
  <c r="H155" i="14"/>
  <c r="H154" i="14"/>
  <c r="H153" i="14"/>
  <c r="H152" i="14"/>
  <c r="H151" i="14"/>
  <c r="H150" i="14"/>
  <c r="H149" i="14"/>
  <c r="H148" i="14"/>
  <c r="H147" i="14"/>
  <c r="H146" i="14"/>
  <c r="H145" i="14"/>
  <c r="H144" i="14"/>
  <c r="H143" i="14"/>
  <c r="H142" i="14"/>
  <c r="H141" i="14"/>
  <c r="H140" i="14"/>
  <c r="H139" i="14"/>
  <c r="H138" i="14"/>
  <c r="H137" i="14"/>
  <c r="H136" i="14"/>
  <c r="H135" i="14"/>
  <c r="H134" i="14"/>
  <c r="H133" i="14"/>
  <c r="H132" i="14"/>
  <c r="H131" i="14"/>
  <c r="H130" i="14"/>
  <c r="H129" i="14"/>
  <c r="H128" i="14"/>
  <c r="H127" i="14"/>
  <c r="H126" i="14"/>
  <c r="H125" i="14"/>
  <c r="H124" i="14"/>
  <c r="H123" i="14"/>
  <c r="H122" i="14"/>
  <c r="H121" i="14"/>
  <c r="H120" i="14"/>
  <c r="H119" i="14"/>
  <c r="H118" i="14"/>
  <c r="H117" i="14"/>
  <c r="H116" i="14"/>
  <c r="H115" i="14"/>
  <c r="H114" i="14"/>
  <c r="H113" i="14"/>
  <c r="H112" i="14"/>
  <c r="H111" i="14"/>
  <c r="H110" i="14"/>
  <c r="H109" i="14"/>
  <c r="H108" i="14"/>
  <c r="H107" i="14"/>
  <c r="H106" i="14"/>
  <c r="H105" i="14"/>
  <c r="H104" i="14"/>
  <c r="H103" i="14"/>
  <c r="H102" i="14"/>
  <c r="H101" i="14"/>
  <c r="H100" i="14"/>
  <c r="H99" i="14"/>
  <c r="H98" i="14"/>
  <c r="H97" i="14"/>
  <c r="H96" i="14"/>
  <c r="H95" i="14"/>
  <c r="H94" i="14"/>
  <c r="H93" i="14"/>
  <c r="H92" i="14"/>
  <c r="H91" i="14"/>
  <c r="H90" i="14"/>
  <c r="H89" i="14"/>
  <c r="H88" i="14"/>
  <c r="H87" i="14"/>
  <c r="H86" i="14"/>
  <c r="H85" i="14"/>
  <c r="H84" i="14"/>
  <c r="H83" i="14"/>
  <c r="H82" i="14"/>
  <c r="H81" i="14"/>
  <c r="H80" i="14"/>
  <c r="H79" i="14"/>
  <c r="H78" i="14"/>
  <c r="H77" i="14"/>
  <c r="H76" i="14"/>
  <c r="H75" i="14"/>
  <c r="H74" i="14"/>
  <c r="H73" i="14"/>
  <c r="H72" i="14"/>
  <c r="H71" i="14"/>
  <c r="H70" i="14"/>
  <c r="H69" i="14"/>
  <c r="H68" i="14"/>
  <c r="H67" i="14"/>
  <c r="H66" i="14"/>
  <c r="H65" i="14"/>
  <c r="H64" i="14"/>
  <c r="H63" i="14"/>
  <c r="H62" i="14"/>
  <c r="H61" i="14"/>
  <c r="H60" i="14"/>
  <c r="H59" i="14"/>
  <c r="H58" i="14"/>
  <c r="H57" i="14"/>
  <c r="H56" i="14"/>
  <c r="H55" i="14"/>
  <c r="H54" i="14"/>
  <c r="H53" i="14"/>
  <c r="H52" i="14"/>
  <c r="H51" i="14"/>
  <c r="H50" i="14"/>
  <c r="H49" i="14"/>
  <c r="H48" i="14"/>
  <c r="H47" i="14"/>
  <c r="H46" i="14"/>
  <c r="H45" i="14"/>
  <c r="H44" i="14"/>
  <c r="H43" i="14"/>
  <c r="H42" i="14"/>
  <c r="H41" i="14"/>
  <c r="H40" i="14"/>
  <c r="H39" i="14"/>
  <c r="H38" i="14"/>
  <c r="H37" i="14"/>
  <c r="H36" i="14"/>
  <c r="H35" i="14"/>
  <c r="H34" i="14"/>
  <c r="H33" i="14"/>
  <c r="H32" i="14"/>
  <c r="H31" i="14"/>
  <c r="H30" i="14"/>
  <c r="H29" i="14"/>
  <c r="H28" i="14"/>
  <c r="H27" i="14"/>
  <c r="H26" i="14"/>
  <c r="H25" i="14"/>
  <c r="H24" i="14"/>
  <c r="H23" i="14"/>
  <c r="H22" i="14"/>
  <c r="H21" i="14"/>
  <c r="H20" i="14"/>
  <c r="H19" i="14"/>
  <c r="H18" i="14"/>
  <c r="H17" i="14"/>
  <c r="H16" i="14"/>
  <c r="H15" i="14"/>
  <c r="H14" i="14"/>
  <c r="H13" i="14"/>
  <c r="H12" i="14"/>
  <c r="H11" i="14"/>
  <c r="H10" i="14"/>
  <c r="H9" i="14"/>
  <c r="H8" i="14"/>
  <c r="H7" i="14"/>
  <c r="H6" i="14"/>
  <c r="H5" i="14"/>
  <c r="H295" i="14" l="1"/>
</calcChain>
</file>

<file path=xl/sharedStrings.xml><?xml version="1.0" encoding="utf-8"?>
<sst xmlns="http://schemas.openxmlformats.org/spreadsheetml/2006/main" count="19905" uniqueCount="1034">
  <si>
    <t>Order balance per SAP</t>
  </si>
  <si>
    <t>Rcls unpaid items</t>
  </si>
  <si>
    <t>Adjusted GL balance</t>
  </si>
  <si>
    <t>Order</t>
  </si>
  <si>
    <t>Column1</t>
  </si>
  <si>
    <t>Created on</t>
  </si>
  <si>
    <t>Last Settled</t>
  </si>
  <si>
    <t>Budget Level 2</t>
  </si>
  <si>
    <t>Annual
(Actual)</t>
  </si>
  <si>
    <t>Unpaid</t>
  </si>
  <si>
    <t>Prepaid Asset - Microsoft EA Licensing</t>
  </si>
  <si>
    <t>06/28/2004</t>
  </si>
  <si>
    <t>November 2021</t>
  </si>
  <si>
    <t>IT Contract Management</t>
  </si>
  <si>
    <t>Amortization Oracle SPL Maint Contract</t>
  </si>
  <si>
    <t>11/17/2004</t>
  </si>
  <si>
    <t>Prepaid Asset: Gartner Annual Membership</t>
  </si>
  <si>
    <t>09/12/2007</t>
  </si>
  <si>
    <t>Prepaid Asset:  EMC Documentum</t>
  </si>
  <si>
    <t>10/15/2007</t>
  </si>
  <si>
    <t>Prepaid Asset: Open Text Livelink Maint</t>
  </si>
  <si>
    <t>10/22/2007</t>
  </si>
  <si>
    <t>TNS-Prepaid Asset- Call Ctr (frmly Avaya</t>
  </si>
  <si>
    <t>11/28/2007</t>
  </si>
  <si>
    <t>Prepaid Asset: Hitachi Data Systems</t>
  </si>
  <si>
    <t>12/27/2007</t>
  </si>
  <si>
    <t>March 2021</t>
  </si>
  <si>
    <t>Prepaid Asset: ESRI -ELA and ArcFM (GIS)</t>
  </si>
  <si>
    <t>02/08/2008</t>
  </si>
  <si>
    <t>Prepaid Asset: SAP America Anl Lic Renew</t>
  </si>
  <si>
    <t>02/28/2008</t>
  </si>
  <si>
    <t>Prepaid Asset: iTechtools</t>
  </si>
  <si>
    <t>02/25/2008</t>
  </si>
  <si>
    <t>Prepaid Asset - AutoDesk (AutoCad)</t>
  </si>
  <si>
    <t>05/07/2008</t>
  </si>
  <si>
    <t>Prepaid Asset: UC4</t>
  </si>
  <si>
    <t>06/13/2008</t>
  </si>
  <si>
    <t>Prepaid Asset: SAS Institute</t>
  </si>
  <si>
    <t>10/14/2008</t>
  </si>
  <si>
    <t>Prepaid: Oracle Fusion Middleware Sft</t>
  </si>
  <si>
    <t>11/20/2008</t>
  </si>
  <si>
    <t>Prepaid Asset: IAS Redhat Linux Contract</t>
  </si>
  <si>
    <t>12/02/2008</t>
  </si>
  <si>
    <t>Prepaid Asset: Verint Apps Maintenance</t>
  </si>
  <si>
    <t>12/30/2008</t>
  </si>
  <si>
    <t>Prepaid Asset: Aspect eWFM Maint/Support</t>
  </si>
  <si>
    <t>Prepaid Asset:  GT DOT Annual Fees</t>
  </si>
  <si>
    <t>01/13/2009</t>
  </si>
  <si>
    <t>Chief Operating Officer</t>
  </si>
  <si>
    <t>Prepaid Asset:  McDonald Is Gas Lease</t>
  </si>
  <si>
    <t>Underground Service Alert costs</t>
  </si>
  <si>
    <t>01/23/2009</t>
  </si>
  <si>
    <t>Prepaid Asset: Virtual Hold</t>
  </si>
  <si>
    <t>05/01/2009</t>
  </si>
  <si>
    <t>Gateway LTSA Payments</t>
  </si>
  <si>
    <t>09/03/2009</t>
  </si>
  <si>
    <t>October 2021</t>
  </si>
  <si>
    <t>Power Gen Org</t>
  </si>
  <si>
    <t>DCPP-Prepaid Office of Emerg Svcs/FEMA</t>
  </si>
  <si>
    <t>10/23/2009</t>
  </si>
  <si>
    <t>TNS- Prepaid asset:  Riverbed Opnet</t>
  </si>
  <si>
    <t>01/13/2010</t>
  </si>
  <si>
    <t>OTS: Prepaid Asset:  Hydro-Open Sys Int</t>
  </si>
  <si>
    <t>03/25/2010</t>
  </si>
  <si>
    <t>Prepaid Asset: OpenText ExStream Maint</t>
  </si>
  <si>
    <t>10/19/2010</t>
  </si>
  <si>
    <t>Prepaid Asset: Unwired Revolution</t>
  </si>
  <si>
    <t>11/01/2010</t>
  </si>
  <si>
    <t>Prepaid Asset: PCI</t>
  </si>
  <si>
    <t>11/12/2010</t>
  </si>
  <si>
    <t>Colusa LTSA Payments</t>
  </si>
  <si>
    <t>11/24/2010</t>
  </si>
  <si>
    <t>September 2021</t>
  </si>
  <si>
    <t>Prepaid Asset: Instant Infosystems</t>
  </si>
  <si>
    <t>12/21/2010</t>
  </si>
  <si>
    <t>Prepaid Actual Order-TLINE Land Rights</t>
  </si>
  <si>
    <t>12/27/2010</t>
  </si>
  <si>
    <t>Prepaid Asset:  PowerPlant</t>
  </si>
  <si>
    <t>10/11/2011</t>
  </si>
  <si>
    <t>TNS-PrepaidAsset: Zang</t>
  </si>
  <si>
    <t>10/27/2011</t>
  </si>
  <si>
    <t>Prepaid Asset: Enviance</t>
  </si>
  <si>
    <t>11/21/2011</t>
  </si>
  <si>
    <t>Prepaid Asset: Oracle Cool Tools</t>
  </si>
  <si>
    <t>02/01/2012</t>
  </si>
  <si>
    <t>TNS Prepaid Asset: Tait</t>
  </si>
  <si>
    <t>05/03/2012</t>
  </si>
  <si>
    <t>Prepaid Asset: VMware</t>
  </si>
  <si>
    <t>06/26/2012</t>
  </si>
  <si>
    <t>Prepaid Asset:  Apollo/FireEye</t>
  </si>
  <si>
    <t>08/22/2012</t>
  </si>
  <si>
    <t>December 2020</t>
  </si>
  <si>
    <t>Prepaid Asset: CYME</t>
  </si>
  <si>
    <t>Prepaid Asset:  Bentley</t>
  </si>
  <si>
    <t>10/29/2012</t>
  </si>
  <si>
    <t>M&amp;CS - Prepaid Asset:  OES RSI Guard</t>
  </si>
  <si>
    <t>11/13/2012</t>
  </si>
  <si>
    <t>Prepaid Asset: Ventyx Velocity Suite</t>
  </si>
  <si>
    <t>11/19/2012</t>
  </si>
  <si>
    <t>Prepaid Asset:  OpenLink Endur</t>
  </si>
  <si>
    <t>11/27/2012</t>
  </si>
  <si>
    <t>Prepaid Asset - Ventyx Service Suite</t>
  </si>
  <si>
    <t>12/11/2012</t>
  </si>
  <si>
    <t>TNS Prepaid Asset: Com Fac Site Leases</t>
  </si>
  <si>
    <t>03/08/2013</t>
  </si>
  <si>
    <t>Prepaid Asset: Citrix</t>
  </si>
  <si>
    <t>03/19/2013</t>
  </si>
  <si>
    <t>Prepaid Asset: Workforce Software</t>
  </si>
  <si>
    <t>04/05/2013</t>
  </si>
  <si>
    <t>Prepaid Asset: Arcos Inc.</t>
  </si>
  <si>
    <t>04/12/2013</t>
  </si>
  <si>
    <t>Prepaid Asset: Nuance</t>
  </si>
  <si>
    <t>06/19/2013</t>
  </si>
  <si>
    <t>Prepaid Asset: Quest Software</t>
  </si>
  <si>
    <t>08/13/2013</t>
  </si>
  <si>
    <t>Prepaid Asset:  Ultrabac Software</t>
  </si>
  <si>
    <t>08/15/2013</t>
  </si>
  <si>
    <t>Prepaid Asset: Zema Suite</t>
  </si>
  <si>
    <t>08/19/2013</t>
  </si>
  <si>
    <t>Prepaid Asset: CA Inc (Mainframe)</t>
  </si>
  <si>
    <t>10/04/2013</t>
  </si>
  <si>
    <t>TNS Prepaid Asset: Megasys</t>
  </si>
  <si>
    <t>10/30/2013</t>
  </si>
  <si>
    <t>Prepaid Asset: Energy Exemplar</t>
  </si>
  <si>
    <t>11/08/2013</t>
  </si>
  <si>
    <t>Prepaid Asset:  AssurX (Gas)</t>
  </si>
  <si>
    <t>11/18/2013</t>
  </si>
  <si>
    <t>Prepaid: Oracle ACS</t>
  </si>
  <si>
    <t>Prepaid Asset: EMC Documentum ELA</t>
  </si>
  <si>
    <t>Prepaid Asset: CoreLogic Parcel Polygon</t>
  </si>
  <si>
    <t>12/09/2013</t>
  </si>
  <si>
    <t>Prepaid Asset: Versify</t>
  </si>
  <si>
    <t>TNS - Pre-paid asset:  Electrosonic</t>
  </si>
  <si>
    <t>12/27/2013</t>
  </si>
  <si>
    <t>Prepaid Asset: SSN Network</t>
  </si>
  <si>
    <t>01/14/2014</t>
  </si>
  <si>
    <t>Prepaid Asset: SecOp - Quantum</t>
  </si>
  <si>
    <t>01/15/2014</t>
  </si>
  <si>
    <t>Prepaid Asset: Axway</t>
  </si>
  <si>
    <t>01/29/2014</t>
  </si>
  <si>
    <t>Prepaid Asset: Ventyx FocalPoint</t>
  </si>
  <si>
    <t>02/11/2014</t>
  </si>
  <si>
    <t>Prepaid Asset: Platts</t>
  </si>
  <si>
    <t>02/28/2014</t>
  </si>
  <si>
    <t>PrepaidAsset: Verint Voice Logger</t>
  </si>
  <si>
    <t>03/06/2014</t>
  </si>
  <si>
    <t>July 2021</t>
  </si>
  <si>
    <t>Prepaid Asset: Curvature HDS UPS</t>
  </si>
  <si>
    <t>03/21/2014</t>
  </si>
  <si>
    <t>Prepaid Asset - MS Premier Support</t>
  </si>
  <si>
    <t>03/18/2014</t>
  </si>
  <si>
    <t>Prepaid Asset: Broadcom-PCAP Maintenance</t>
  </si>
  <si>
    <t>03/24/2014</t>
  </si>
  <si>
    <t>TNS: Ppaid Asset: Talley RAD VMUX Lease</t>
  </si>
  <si>
    <t>05/09/2014</t>
  </si>
  <si>
    <t>Prepaid Asset: SMS Dell Servers</t>
  </si>
  <si>
    <t>06/05/2014</t>
  </si>
  <si>
    <t>Prepaid Asset: Aclara</t>
  </si>
  <si>
    <t>07/01/2014</t>
  </si>
  <si>
    <t>Prepaid Asset: Landis+Gyr</t>
  </si>
  <si>
    <t>09/12/2014</t>
  </si>
  <si>
    <t>TNS Prepaid Asset: WWT Cisco IPIC</t>
  </si>
  <si>
    <t>09/17/2014</t>
  </si>
  <si>
    <t>Prepaid Asset: CoreLogic Tax &amp; Billing</t>
  </si>
  <si>
    <t>10/13/2014</t>
  </si>
  <si>
    <t>Prepaid Asset: Teradata Operations Inc.</t>
  </si>
  <si>
    <t>10/14/2014</t>
  </si>
  <si>
    <t>Prepaid Asset: IAS (Sun STK maint)</t>
  </si>
  <si>
    <t>11/17/2014</t>
  </si>
  <si>
    <t>Prepaid Asset: OSISoft (TNS)</t>
  </si>
  <si>
    <t>Prepaid Asset: Oracle Primavera</t>
  </si>
  <si>
    <t>11/21/2014</t>
  </si>
  <si>
    <t>Prepaid Asset: Perfecto Mobile</t>
  </si>
  <si>
    <t>12/24/2014</t>
  </si>
  <si>
    <t>Prepaid Asset: SOFTTECH Flight Vector</t>
  </si>
  <si>
    <t>01/21/2015</t>
  </si>
  <si>
    <t>Prepaid Asset: SecOp - Beyond Trust</t>
  </si>
  <si>
    <t>01/29/2015</t>
  </si>
  <si>
    <t>TNS Prepaid Asset: Coriant America</t>
  </si>
  <si>
    <t>02/10/2015</t>
  </si>
  <si>
    <t>Prepaid Asset: SecOp - RSA Contract</t>
  </si>
  <si>
    <t>02/26/2015</t>
  </si>
  <si>
    <t>Prepaid Asset: Informatica (PowerCenter)</t>
  </si>
  <si>
    <t>02/27/2015</t>
  </si>
  <si>
    <t>Prepaid Asset - Flexera Software Maint</t>
  </si>
  <si>
    <t>07/31/2015</t>
  </si>
  <si>
    <t>Prepaid Asset: Webtrends</t>
  </si>
  <si>
    <t>09/16/2015</t>
  </si>
  <si>
    <t>Prepaid Asset: Assetworks</t>
  </si>
  <si>
    <t>11/04/2015</t>
  </si>
  <si>
    <t>Prepaid Asset: ThreatQuotient</t>
  </si>
  <si>
    <t>11/24/2015</t>
  </si>
  <si>
    <t>Prepaid Asset: Intradiem Maint</t>
  </si>
  <si>
    <t>12/11/2015</t>
  </si>
  <si>
    <t>Prepaid Asset: SAP MaxAttent Projects</t>
  </si>
  <si>
    <t>12/23/2015</t>
  </si>
  <si>
    <t>BLM Right of Way O/G Pipeline-San Bernar</t>
  </si>
  <si>
    <t>12/28/2015</t>
  </si>
  <si>
    <t>TNS- Prepaid asset:  Curvature</t>
  </si>
  <si>
    <t>01/21/2016</t>
  </si>
  <si>
    <t>Prepaid Asset: SAP Ariba - Gravity Pro</t>
  </si>
  <si>
    <t>05/31/2016</t>
  </si>
  <si>
    <t>Prepaid Asset:  iSight</t>
  </si>
  <si>
    <t>06/09/2016</t>
  </si>
  <si>
    <t>May 2021</t>
  </si>
  <si>
    <t>Department of Conservation (DOGGR)</t>
  </si>
  <si>
    <t>06/22/2016</t>
  </si>
  <si>
    <t>Prepaid Asset: Taulia</t>
  </si>
  <si>
    <t>07/13/2016</t>
  </si>
  <si>
    <t>TNS Prepaid Asset: Lightriver ROADM RTS</t>
  </si>
  <si>
    <t>Prepaid Asset: WWT F5 Network</t>
  </si>
  <si>
    <t>09/01/2016</t>
  </si>
  <si>
    <t>Prepaid Asset: Proofpoint</t>
  </si>
  <si>
    <t>09/09/2016</t>
  </si>
  <si>
    <t>Prepaid Asset: SuccessFactor</t>
  </si>
  <si>
    <t>09/13/2016</t>
  </si>
  <si>
    <t>August 2021</t>
  </si>
  <si>
    <t>Prepaid Asset: IBM TSM</t>
  </si>
  <si>
    <t>09/28/2016</t>
  </si>
  <si>
    <t>Prepaid Asset: DNV GL Business -SynerGee</t>
  </si>
  <si>
    <t>10/24/2016</t>
  </si>
  <si>
    <t>Prepaid Asset: DRMcNatty Consolidation</t>
  </si>
  <si>
    <t>10/27/2016</t>
  </si>
  <si>
    <t>Prepaid Asset: Shibumi</t>
  </si>
  <si>
    <t>10/31/2016</t>
  </si>
  <si>
    <t>Prepaid Asset: Open Text Livesite</t>
  </si>
  <si>
    <t>12/05/2016</t>
  </si>
  <si>
    <t>Prepaid Asset - Informatica Cloud Maint.</t>
  </si>
  <si>
    <t>12/15/2016</t>
  </si>
  <si>
    <t>Prepaid Asset:  IBM QRadar</t>
  </si>
  <si>
    <t>12/27/2016</t>
  </si>
  <si>
    <t>Prepaid Asset: SecOp - Zones Saviynt</t>
  </si>
  <si>
    <t>01/05/2017</t>
  </si>
  <si>
    <t>Prepaid Asset: Pipeline Maxavera</t>
  </si>
  <si>
    <t>02/13/2017</t>
  </si>
  <si>
    <t>I&amp;O Contracts General (ARIBA Purpose)</t>
  </si>
  <si>
    <t>04/07/2017</t>
  </si>
  <si>
    <t>September 2020</t>
  </si>
  <si>
    <t>Prepaid Asset: Oracle CRCR</t>
  </si>
  <si>
    <t>04/11/2017</t>
  </si>
  <si>
    <t>Prepaid Asset:  Author-IT</t>
  </si>
  <si>
    <t>05/04/2017</t>
  </si>
  <si>
    <t>Prepaid Asset:  SBS Mobile Iron</t>
  </si>
  <si>
    <t>05/08/2017</t>
  </si>
  <si>
    <t>Prepaid Asset: WWT Tenable</t>
  </si>
  <si>
    <t>05/17/2017</t>
  </si>
  <si>
    <t>World Wide (WWT) - IXIA</t>
  </si>
  <si>
    <t>05/18/2017</t>
  </si>
  <si>
    <t>Prepaid Asset: SSN COP</t>
  </si>
  <si>
    <t>06/12/2017</t>
  </si>
  <si>
    <t>Prepaid Asset:  Western Inte Sys</t>
  </si>
  <si>
    <t>06/19/2017</t>
  </si>
  <si>
    <t>Prepaid Asset:  CA API</t>
  </si>
  <si>
    <t>Prepaid Asset: PING Identity Access</t>
  </si>
  <si>
    <t>08/10/2017</t>
  </si>
  <si>
    <t>Prepaid Asset:  WWT - EMC Data Center</t>
  </si>
  <si>
    <t>Prepaid Asset: BMC ITSM Remedy Upgr 2017</t>
  </si>
  <si>
    <t>09/14/2017</t>
  </si>
  <si>
    <t>Prepaid Asset: Articulate Global</t>
  </si>
  <si>
    <t>09/29/2017</t>
  </si>
  <si>
    <t>Prepaid Asset:  SHI D3 Licenses</t>
  </si>
  <si>
    <t>Prepaid Asset: Integral Analytics LoadS</t>
  </si>
  <si>
    <t>10/05/2017</t>
  </si>
  <si>
    <t>Prepaid Asset: SHI Digital Shadows Data</t>
  </si>
  <si>
    <t>10/27/2017</t>
  </si>
  <si>
    <t>Prepaid Asset: ENT-IT</t>
  </si>
  <si>
    <t>12/04/2017</t>
  </si>
  <si>
    <t>Prepaid Asset: Empirix EXMS &amp; Hammer</t>
  </si>
  <si>
    <t>12/05/2017</t>
  </si>
  <si>
    <t>Prepaid Asset: Osmose O-Calc Pro</t>
  </si>
  <si>
    <t>12/11/2017</t>
  </si>
  <si>
    <t>Prepaid Asset - Informatica B2B</t>
  </si>
  <si>
    <t>12/19/2017</t>
  </si>
  <si>
    <t>Prepaid Asset: Oracle Unifier Lic (EO)</t>
  </si>
  <si>
    <t>Prepaid Asset: Experian</t>
  </si>
  <si>
    <t>12/21/2017</t>
  </si>
  <si>
    <t>Prepaid Asset - SAP FieldGlass Maint.</t>
  </si>
  <si>
    <t>Prepaid Asset - SAP SuccessFactor WA&amp;WP</t>
  </si>
  <si>
    <t>Prepaid Asset - SAP Cloud Platform</t>
  </si>
  <si>
    <t>Prepaid Asset: Zones Red Hat Linux (DC)</t>
  </si>
  <si>
    <t>02/01/2018</t>
  </si>
  <si>
    <t>February 2021</t>
  </si>
  <si>
    <t>Prepaid Asset - Blue Prism RPA Maint.</t>
  </si>
  <si>
    <t>02/05/2018</t>
  </si>
  <si>
    <t>Prepaid Asset: Exabeam</t>
  </si>
  <si>
    <t>02/07/2018</t>
  </si>
  <si>
    <t>Prepaid Asset: SHI Adobe</t>
  </si>
  <si>
    <t>04/03/2018</t>
  </si>
  <si>
    <t>05/01/2018</t>
  </si>
  <si>
    <t>Prepaid Asset: Decusoft</t>
  </si>
  <si>
    <t>05/10/2018</t>
  </si>
  <si>
    <t>Prepaid Asset:  Tealium IQ</t>
  </si>
  <si>
    <t>05/15/2018</t>
  </si>
  <si>
    <t>Prepaid Asset: Intelligence Press</t>
  </si>
  <si>
    <t>05/23/2018</t>
  </si>
  <si>
    <t>Prepaid Asset: SecOp - BrinQA LLC</t>
  </si>
  <si>
    <t>06/14/2018</t>
  </si>
  <si>
    <t>Spring Gap Re-Wind Pre-Payment</t>
  </si>
  <si>
    <t>06/19/2018</t>
  </si>
  <si>
    <t>June 2018</t>
  </si>
  <si>
    <t>Prepaid Asset:  WWT AppDynamics</t>
  </si>
  <si>
    <t>06/29/2018</t>
  </si>
  <si>
    <t>Prepaid Asset: NC4 Contract</t>
  </si>
  <si>
    <t>07/11/2018</t>
  </si>
  <si>
    <t>June 2021</t>
  </si>
  <si>
    <t>Prepaid Asset: CyberSec Palo Alto ELA</t>
  </si>
  <si>
    <t>07/18/2018</t>
  </si>
  <si>
    <t>Prepaid Asset:  Cha Consulting (Novara)</t>
  </si>
  <si>
    <t>09/06/2018</t>
  </si>
  <si>
    <t>Prepaid Asset: Zones AMAG</t>
  </si>
  <si>
    <t>09/20/2018</t>
  </si>
  <si>
    <t>Prepaid Asset:  Amplexor myInsight</t>
  </si>
  <si>
    <t>10/22/2018</t>
  </si>
  <si>
    <t>Prepaid Asset: AG Alfabet (ATLAS)</t>
  </si>
  <si>
    <t>10/29/2018</t>
  </si>
  <si>
    <t>Prepaid Asset: Salesforce SELA</t>
  </si>
  <si>
    <t>11/01/2018</t>
  </si>
  <si>
    <t>Prepaid Asset:  Tableau Server Core</t>
  </si>
  <si>
    <t>11/14/2018</t>
  </si>
  <si>
    <t>Prepaid: Unifier License</t>
  </si>
  <si>
    <t>11/30/2018</t>
  </si>
  <si>
    <t>Prepaid Asset: SBS Skybox</t>
  </si>
  <si>
    <t>12/10/2018</t>
  </si>
  <si>
    <t>12/17/2018</t>
  </si>
  <si>
    <t>IT Cloud &amp; Infrastructure Services</t>
  </si>
  <si>
    <t>Prepaid Asset: Astrape</t>
  </si>
  <si>
    <t>Prepaid Asset: Enoserv</t>
  </si>
  <si>
    <t>01/28/2019</t>
  </si>
  <si>
    <t>Prepaid Asset: PING Identity Federate</t>
  </si>
  <si>
    <t>03/05/2019</t>
  </si>
  <si>
    <t>Prepaid Asset: Reveille</t>
  </si>
  <si>
    <t>03/21/2019</t>
  </si>
  <si>
    <t>Prepaid Asset: Empower the User</t>
  </si>
  <si>
    <t>04/04/2019</t>
  </si>
  <si>
    <t>Prepaid Asset: Palo Alto Prisma</t>
  </si>
  <si>
    <t>06/06/2019</t>
  </si>
  <si>
    <t>Prepaid Asset:  MONGODB</t>
  </si>
  <si>
    <t>06/11/2019</t>
  </si>
  <si>
    <t>Prepaid Asset: G4S Genetec</t>
  </si>
  <si>
    <t>08/01/2019</t>
  </si>
  <si>
    <t>Prepaid Asset:  WWT Demisto</t>
  </si>
  <si>
    <t>08/08/2019</t>
  </si>
  <si>
    <t>Prepaid Asset: Magnet Axiom</t>
  </si>
  <si>
    <t>08/15/2019</t>
  </si>
  <si>
    <t>Prepaid Asset - Metric Stream</t>
  </si>
  <si>
    <t>08/30/2019</t>
  </si>
  <si>
    <t>Prepaid Asset - Liink Technology</t>
  </si>
  <si>
    <t>09/05/2019</t>
  </si>
  <si>
    <t>Prepaid Asset:  SHI Sailpoint IdentityIQ</t>
  </si>
  <si>
    <t>09/12/2019</t>
  </si>
  <si>
    <t>Prepaid Asset:  Collibra</t>
  </si>
  <si>
    <t>09/16/2019</t>
  </si>
  <si>
    <t>Prepaid Asset:  Proofpoint</t>
  </si>
  <si>
    <t>09/27/2019</t>
  </si>
  <si>
    <t>Prepaid Asset:  OpenText</t>
  </si>
  <si>
    <t>09/25/2019</t>
  </si>
  <si>
    <t>Prepaid Asset - Utilities International</t>
  </si>
  <si>
    <t>10/09/2019</t>
  </si>
  <si>
    <t>Prepaid Asset:  Power Line Systems</t>
  </si>
  <si>
    <t>11/15/2019</t>
  </si>
  <si>
    <t>Prepaid Asset:  Sailpoint IdentityAI</t>
  </si>
  <si>
    <t>12/02/2019</t>
  </si>
  <si>
    <t>Prepaid Asset:Endpoint Detection &amp; Resp</t>
  </si>
  <si>
    <t>12/06/2019</t>
  </si>
  <si>
    <t>Prepaid Asset: Prisma Cloud / Compute</t>
  </si>
  <si>
    <t>12/12/2019</t>
  </si>
  <si>
    <t>Prepaid Asset: Cisco ISE</t>
  </si>
  <si>
    <t>12/19/2019</t>
  </si>
  <si>
    <t>Prepaid Asset:  Federal Airways</t>
  </si>
  <si>
    <t>12/26/2019</t>
  </si>
  <si>
    <t>Prepaid Asset - Couchbase</t>
  </si>
  <si>
    <t>01/29/2020</t>
  </si>
  <si>
    <t>Prepaid Asset:  Automation Anywhere</t>
  </si>
  <si>
    <t>02/14/2020</t>
  </si>
  <si>
    <t>Prepaid Asset:  FM Systems</t>
  </si>
  <si>
    <t>Prepaid Asset:  Powergem</t>
  </si>
  <si>
    <t>02/18/2020</t>
  </si>
  <si>
    <t>Prepaid Asset - SAP MaxAttent Baseline</t>
  </si>
  <si>
    <t>02/27/2020</t>
  </si>
  <si>
    <t>Prepaid Asset: Atlassian (Jira)</t>
  </si>
  <si>
    <t>03/23/2020</t>
  </si>
  <si>
    <t>Copperleaf SaaS order</t>
  </si>
  <si>
    <t>04/30/2020</t>
  </si>
  <si>
    <t>Prepaid Asset: Optimizely</t>
  </si>
  <si>
    <t>05/01/2020</t>
  </si>
  <si>
    <t>06/17/2020</t>
  </si>
  <si>
    <t>Prepaid Asset:  Avaya</t>
  </si>
  <si>
    <t>Prepaid Asset: 3rd PF- Lvl 3 Lat Builds</t>
  </si>
  <si>
    <t>Technosylva Prepayment</t>
  </si>
  <si>
    <t>07/20/2020</t>
  </si>
  <si>
    <t>Prepaid Asset:  Nice Systems (Compass)</t>
  </si>
  <si>
    <t>08/06/2020</t>
  </si>
  <si>
    <t>Prepaid Asset: WWT IXIA</t>
  </si>
  <si>
    <t>09/03/2020</t>
  </si>
  <si>
    <t>Prepaid Asset:  Palantir</t>
  </si>
  <si>
    <t>09/04/2020</t>
  </si>
  <si>
    <t>Prepaid Asset:  Gartner Regionalization</t>
  </si>
  <si>
    <t>09/16/2020</t>
  </si>
  <si>
    <t>PrepaidAsset: RedSky</t>
  </si>
  <si>
    <t>09/14/2020</t>
  </si>
  <si>
    <t>California Power Holdings Prepayment</t>
  </si>
  <si>
    <t>09/15/2020</t>
  </si>
  <si>
    <t>Prepaid Asset: Force 5</t>
  </si>
  <si>
    <t>Prepaid Asset: Forescout SilentDefense</t>
  </si>
  <si>
    <t>09/21/2020</t>
  </si>
  <si>
    <t>Prepaid Asset:  IntSights threat</t>
  </si>
  <si>
    <t>09/23/2020</t>
  </si>
  <si>
    <t>PrepaidAsset: VHF Radio Provisioning</t>
  </si>
  <si>
    <t>09/24/2020</t>
  </si>
  <si>
    <t>Prepaid Asset:  NetBrains</t>
  </si>
  <si>
    <t>10/12/2020</t>
  </si>
  <si>
    <t>Prepaid Asset: Micro Focus</t>
  </si>
  <si>
    <t>10/16/2020</t>
  </si>
  <si>
    <t>EP&amp;R Everbridge Prepayment</t>
  </si>
  <si>
    <t>10/22/2020</t>
  </si>
  <si>
    <t>Prepaid Asset: PetraCloud (Twenty20)</t>
  </si>
  <si>
    <t>11/19/2020</t>
  </si>
  <si>
    <t>PrepaidAsset: ProSppt (EDGIS ReArchPh2)</t>
  </si>
  <si>
    <t>12/17/2020</t>
  </si>
  <si>
    <t>West Point Re-Wind Pre-Payment</t>
  </si>
  <si>
    <t>12/22/2020</t>
  </si>
  <si>
    <t>PrepaidAsset: WWT (Proj:DataPrtcnEOLDom)</t>
  </si>
  <si>
    <t>12/28/2020</t>
  </si>
  <si>
    <t>Prepaid Asset:  IBM Guardium (IT)</t>
  </si>
  <si>
    <t>PrepaidAsset: PowerMax (UCCE Upgrade)</t>
  </si>
  <si>
    <t>01/04/2021</t>
  </si>
  <si>
    <t>01/26/2021</t>
  </si>
  <si>
    <t>PrepaidAsset: Dell EMC SW (2021+)</t>
  </si>
  <si>
    <t>PrepaidAsset: Dell EMC HW (2021+)</t>
  </si>
  <si>
    <t>Prepaid Asset:  Percon</t>
  </si>
  <si>
    <t>01/27/2021</t>
  </si>
  <si>
    <t>AGA Dues-all (Lobbying and non-lobbying)</t>
  </si>
  <si>
    <t>02/04/2021</t>
  </si>
  <si>
    <t>Prepaid Asset: PAN - Perp Bundle for VMw</t>
  </si>
  <si>
    <t>Prepaid Asset - Radancy Unified Platfrm</t>
  </si>
  <si>
    <t>03/15/2021</t>
  </si>
  <si>
    <t>Prepaid Asset:  Cloud Guru</t>
  </si>
  <si>
    <t>03/24/2021</t>
  </si>
  <si>
    <t>Prepaid Asset: Crowdstrike Falcon X</t>
  </si>
  <si>
    <t>04/15/2021</t>
  </si>
  <si>
    <t>Prepaid Asset: Cisco SN HW &amp; Tech Suppt</t>
  </si>
  <si>
    <t>04/28/2021</t>
  </si>
  <si>
    <t>Prepaid Asset: Cisco SN BCS &amp; HTOM</t>
  </si>
  <si>
    <t>PrepaidAsset: Opstel (UCCE Upgrade)</t>
  </si>
  <si>
    <t>05/06/2021</t>
  </si>
  <si>
    <t>Prepaid Asset - Microsoft Power Apps</t>
  </si>
  <si>
    <t>06/09/2021</t>
  </si>
  <si>
    <t>CRC Retainer Amortization - Abel</t>
  </si>
  <si>
    <t>06/10/2021</t>
  </si>
  <si>
    <t>CRC Retainer Amortization - ECS</t>
  </si>
  <si>
    <t>Prepaid Asset:  ABB Software Maintenance</t>
  </si>
  <si>
    <t>06/17/2021</t>
  </si>
  <si>
    <t>Prepaid:  IBM VSC Contract</t>
  </si>
  <si>
    <t>06/18/2021</t>
  </si>
  <si>
    <t>Prepaid Asset: Generation Mgmt (GMS)</t>
  </si>
  <si>
    <t>07/21/2021</t>
  </si>
  <si>
    <t>Prepaid Asset: Pamir</t>
  </si>
  <si>
    <t>Period 00 0000</t>
  </si>
  <si>
    <t>Prepaid Asset - ADMS MS Software Assuran</t>
  </si>
  <si>
    <t>07/28/2021</t>
  </si>
  <si>
    <t>Prepaid Asset: Keyfactor (aka CMS)</t>
  </si>
  <si>
    <t>Prepaid Asset: SIOC - Rapid 7</t>
  </si>
  <si>
    <t>08/12/2021</t>
  </si>
  <si>
    <t>Prepaid Asset:  Artifactory</t>
  </si>
  <si>
    <t>08/23/2021</t>
  </si>
  <si>
    <t>08/27/2021</t>
  </si>
  <si>
    <t>Prepaid Asset: Cisco - Private Cloud Prj</t>
  </si>
  <si>
    <t>Prepaid Asset - BlueBeam</t>
  </si>
  <si>
    <t>08/26/2021</t>
  </si>
  <si>
    <t>Prepaid Asset: Cisco SN MPLS TO Project</t>
  </si>
  <si>
    <t>08/31/2021</t>
  </si>
  <si>
    <t>Prepaid Asset: Technopedia/FlexraMTNFees</t>
  </si>
  <si>
    <t>09/02/2021</t>
  </si>
  <si>
    <t>Prepaid Asset: Collibra</t>
  </si>
  <si>
    <t>09/01/2021</t>
  </si>
  <si>
    <t>Ppd Asset: DarkFiber Pmts- Lumen/Level_3</t>
  </si>
  <si>
    <t>09/08/2021</t>
  </si>
  <si>
    <t>Prepaid Asset - Github</t>
  </si>
  <si>
    <t>09/15/2021</t>
  </si>
  <si>
    <t>10/05/2021</t>
  </si>
  <si>
    <t>Ppd Asset: Hitachi SAN (Out of Support)</t>
  </si>
  <si>
    <t>10/13/2021</t>
  </si>
  <si>
    <t>Ppd Asset: Ransomware Protect -721</t>
  </si>
  <si>
    <t>Ppd Asset: Ransomware Protect -720</t>
  </si>
  <si>
    <t>Ppd Asset: WIFI Lifecycle (O&amp;M 732)</t>
  </si>
  <si>
    <t>10/20/2021</t>
  </si>
  <si>
    <t>Ppd Asset: VDI Capacity (OM 734)</t>
  </si>
  <si>
    <t>10/22/2021</t>
  </si>
  <si>
    <t>Ppd Asset: VDI Capacity (OM 736)</t>
  </si>
  <si>
    <t>Prepaid Asset: Microfocus SAAS</t>
  </si>
  <si>
    <t>Ppd Asset: VxRails</t>
  </si>
  <si>
    <t>11/10/2021</t>
  </si>
  <si>
    <t>Apptio SAS Hosted Cloud Licenses</t>
  </si>
  <si>
    <t>11/16/2021</t>
  </si>
  <si>
    <t>Prepaid Asset: Power Edge</t>
  </si>
  <si>
    <t>11/29/2021</t>
  </si>
  <si>
    <t>NetJets Quarter Share Prepaid Order</t>
  </si>
  <si>
    <t>12/09/2021</t>
  </si>
  <si>
    <t>Shared Services</t>
  </si>
  <si>
    <t>Prepaid Asset: G4S AMAG SSA</t>
  </si>
  <si>
    <t>12/17/2021</t>
  </si>
  <si>
    <t>Ppd Asset: Cisco SAN Switch Maint. Fees</t>
  </si>
  <si>
    <t>12/28/2021</t>
  </si>
  <si>
    <t>9706180</t>
  </si>
  <si>
    <t>December 2021</t>
  </si>
  <si>
    <t>9706520</t>
  </si>
  <si>
    <t>9709480</t>
  </si>
  <si>
    <t>9709641</t>
  </si>
  <si>
    <t>9709680</t>
  </si>
  <si>
    <t>9709861</t>
  </si>
  <si>
    <t>9710063</t>
  </si>
  <si>
    <t>9710226</t>
  </si>
  <si>
    <t>9710284</t>
  </si>
  <si>
    <t>9710300</t>
  </si>
  <si>
    <t>9710500</t>
  </si>
  <si>
    <t>9710584</t>
  </si>
  <si>
    <t>9710863</t>
  </si>
  <si>
    <t>9711040</t>
  </si>
  <si>
    <t>9711100</t>
  </si>
  <si>
    <t>9711182</t>
  </si>
  <si>
    <t>9711183</t>
  </si>
  <si>
    <t>9711241</t>
  </si>
  <si>
    <t>9711243</t>
  </si>
  <si>
    <t>9711301</t>
  </si>
  <si>
    <t>9711641</t>
  </si>
  <si>
    <t>9712200</t>
  </si>
  <si>
    <t>9712381</t>
  </si>
  <si>
    <t>9712850</t>
  </si>
  <si>
    <t>9713223</t>
  </si>
  <si>
    <t>9714340</t>
  </si>
  <si>
    <t>9714400</t>
  </si>
  <si>
    <t>9714506</t>
  </si>
  <si>
    <t>9714620</t>
  </si>
  <si>
    <t>9714880</t>
  </si>
  <si>
    <t>9714900</t>
  </si>
  <si>
    <t>9715012</t>
  </si>
  <si>
    <t>Colusa Land Payment</t>
  </si>
  <si>
    <t>01/20/2011</t>
  </si>
  <si>
    <t>9716700</t>
  </si>
  <si>
    <t>9716805</t>
  </si>
  <si>
    <t>9716980</t>
  </si>
  <si>
    <t>9717523</t>
  </si>
  <si>
    <t>9718224</t>
  </si>
  <si>
    <t>9718542</t>
  </si>
  <si>
    <t>9718945</t>
  </si>
  <si>
    <t>9718949</t>
  </si>
  <si>
    <t>9719388</t>
  </si>
  <si>
    <t>9719430</t>
  </si>
  <si>
    <t>9719501</t>
  </si>
  <si>
    <t>9719523</t>
  </si>
  <si>
    <t>9719643</t>
  </si>
  <si>
    <t>9720046</t>
  </si>
  <si>
    <t>9720160</t>
  </si>
  <si>
    <t>9720272</t>
  </si>
  <si>
    <t>9720321</t>
  </si>
  <si>
    <t>9720681</t>
  </si>
  <si>
    <t>9721008</t>
  </si>
  <si>
    <t>9721009</t>
  </si>
  <si>
    <t>9721020</t>
  </si>
  <si>
    <t>9721340</t>
  </si>
  <si>
    <t>9721481</t>
  </si>
  <si>
    <t>9721520</t>
  </si>
  <si>
    <t>9721561</t>
  </si>
  <si>
    <t>9721562</t>
  </si>
  <si>
    <t>9721563</t>
  </si>
  <si>
    <t>9721700</t>
  </si>
  <si>
    <t>9721721</t>
  </si>
  <si>
    <t>9721840</t>
  </si>
  <si>
    <t>9721941</t>
  </si>
  <si>
    <t>9721980</t>
  </si>
  <si>
    <t>9722060</t>
  </si>
  <si>
    <t>9722122</t>
  </si>
  <si>
    <t>9722220</t>
  </si>
  <si>
    <t>9722261</t>
  </si>
  <si>
    <t>9722342</t>
  </si>
  <si>
    <t>9722360</t>
  </si>
  <si>
    <t>9722440</t>
  </si>
  <si>
    <t>9722766</t>
  </si>
  <si>
    <t>9723020</t>
  </si>
  <si>
    <t>9723160</t>
  </si>
  <si>
    <t>9723584</t>
  </si>
  <si>
    <t>9723621</t>
  </si>
  <si>
    <t>9723760</t>
  </si>
  <si>
    <t>9723780</t>
  </si>
  <si>
    <t>9723980</t>
  </si>
  <si>
    <t>9724000</t>
  </si>
  <si>
    <t>9724003</t>
  </si>
  <si>
    <t>9724260</t>
  </si>
  <si>
    <t>9724382</t>
  </si>
  <si>
    <t>9724440</t>
  </si>
  <si>
    <t>9724520</t>
  </si>
  <si>
    <t>9724583</t>
  </si>
  <si>
    <t>9724620</t>
  </si>
  <si>
    <t>9725860</t>
  </si>
  <si>
    <t>9726140</t>
  </si>
  <si>
    <t>9726301</t>
  </si>
  <si>
    <t>9726401</t>
  </si>
  <si>
    <t>9726444</t>
  </si>
  <si>
    <t>9726580</t>
  </si>
  <si>
    <t>9726600</t>
  </si>
  <si>
    <t>9726720</t>
  </si>
  <si>
    <t>9727600</t>
  </si>
  <si>
    <t>9727681</t>
  </si>
  <si>
    <t>9727781</t>
  </si>
  <si>
    <t>9727920</t>
  </si>
  <si>
    <t>9727960</t>
  </si>
  <si>
    <t>9728220</t>
  </si>
  <si>
    <t>9728241</t>
  </si>
  <si>
    <t>9728300</t>
  </si>
  <si>
    <t>9728460</t>
  </si>
  <si>
    <t>9728620</t>
  </si>
  <si>
    <t>9728662</t>
  </si>
  <si>
    <t>9728680</t>
  </si>
  <si>
    <t>9728940</t>
  </si>
  <si>
    <t>9729007</t>
  </si>
  <si>
    <t>9729140</t>
  </si>
  <si>
    <t>9729220</t>
  </si>
  <si>
    <t>9729540</t>
  </si>
  <si>
    <t>9729820</t>
  </si>
  <si>
    <t>9729842</t>
  </si>
  <si>
    <t>9729965</t>
  </si>
  <si>
    <t>9730020</t>
  </si>
  <si>
    <t>9730064</t>
  </si>
  <si>
    <t>9730100</t>
  </si>
  <si>
    <t>9730300</t>
  </si>
  <si>
    <t>9730380</t>
  </si>
  <si>
    <t>9730381</t>
  </si>
  <si>
    <t>9730741</t>
  </si>
  <si>
    <t>9730742</t>
  </si>
  <si>
    <t>9730965</t>
  </si>
  <si>
    <t>9731041</t>
  </si>
  <si>
    <t>9731042</t>
  </si>
  <si>
    <t>9731100</t>
  </si>
  <si>
    <t>9731188</t>
  </si>
  <si>
    <t>9731420</t>
  </si>
  <si>
    <t>9731440</t>
  </si>
  <si>
    <t>9731501</t>
  </si>
  <si>
    <t>9731531</t>
  </si>
  <si>
    <t>9731532</t>
  </si>
  <si>
    <t>9731541</t>
  </si>
  <si>
    <t>9731542</t>
  </si>
  <si>
    <t>9731543</t>
  </si>
  <si>
    <t>9731544</t>
  </si>
  <si>
    <t>9731545</t>
  </si>
  <si>
    <t>9731922</t>
  </si>
  <si>
    <t>9731940</t>
  </si>
  <si>
    <t>9731961</t>
  </si>
  <si>
    <t>9732463</t>
  </si>
  <si>
    <t>9732682</t>
  </si>
  <si>
    <t>9732722</t>
  </si>
  <si>
    <t>9732800</t>
  </si>
  <si>
    <t>9732860</t>
  </si>
  <si>
    <t>9732981</t>
  </si>
  <si>
    <t>9733043</t>
  </si>
  <si>
    <t>9733140</t>
  </si>
  <si>
    <t>9733220</t>
  </si>
  <si>
    <t>9733280</t>
  </si>
  <si>
    <t>9733520</t>
  </si>
  <si>
    <t>9733601</t>
  </si>
  <si>
    <t>9733820</t>
  </si>
  <si>
    <t>9733860</t>
  </si>
  <si>
    <t>9733864</t>
  </si>
  <si>
    <t>9733940</t>
  </si>
  <si>
    <t>9733981</t>
  </si>
  <si>
    <t>9734043</t>
  </si>
  <si>
    <t>9734081</t>
  </si>
  <si>
    <t>9734100</t>
  </si>
  <si>
    <t>9734460</t>
  </si>
  <si>
    <t>9734660</t>
  </si>
  <si>
    <t>9734840</t>
  </si>
  <si>
    <t>9734903</t>
  </si>
  <si>
    <t>9735440</t>
  </si>
  <si>
    <t>9735480</t>
  </si>
  <si>
    <t>9735740</t>
  </si>
  <si>
    <t>9735781</t>
  </si>
  <si>
    <t>9735820</t>
  </si>
  <si>
    <t>9735980</t>
  </si>
  <si>
    <t>9736020</t>
  </si>
  <si>
    <t>9736043</t>
  </si>
  <si>
    <t>9736060</t>
  </si>
  <si>
    <t>9736101</t>
  </si>
  <si>
    <t>9736140</t>
  </si>
  <si>
    <t>9736260</t>
  </si>
  <si>
    <t>9736500</t>
  </si>
  <si>
    <t>9736620</t>
  </si>
  <si>
    <t>9736720</t>
  </si>
  <si>
    <t>9736756</t>
  </si>
  <si>
    <t>9736820</t>
  </si>
  <si>
    <t>9736883</t>
  </si>
  <si>
    <t>9737048</t>
  </si>
  <si>
    <t>9737180</t>
  </si>
  <si>
    <t>9737181</t>
  </si>
  <si>
    <t>9737200</t>
  </si>
  <si>
    <t>9737280</t>
  </si>
  <si>
    <t>9737416</t>
  </si>
  <si>
    <t>9737825</t>
  </si>
  <si>
    <t>9737827</t>
  </si>
  <si>
    <t>9738180</t>
  </si>
  <si>
    <t>9738181</t>
  </si>
  <si>
    <t>9738200</t>
  </si>
  <si>
    <t>9738380</t>
  </si>
  <si>
    <t>9738442</t>
  </si>
  <si>
    <t>9738545</t>
  </si>
  <si>
    <t>9738582</t>
  </si>
  <si>
    <t>9738644</t>
  </si>
  <si>
    <t>9738645</t>
  </si>
  <si>
    <t>9738661</t>
  </si>
  <si>
    <t>9738700</t>
  </si>
  <si>
    <t>9738701</t>
  </si>
  <si>
    <t>9738720</t>
  </si>
  <si>
    <t>9738741</t>
  </si>
  <si>
    <t>9738742</t>
  </si>
  <si>
    <t>9738820</t>
  </si>
  <si>
    <t>9738841</t>
  </si>
  <si>
    <t>9738921</t>
  </si>
  <si>
    <t>9739202</t>
  </si>
  <si>
    <t>9739424</t>
  </si>
  <si>
    <t>9739500</t>
  </si>
  <si>
    <t>9739520</t>
  </si>
  <si>
    <t>9739521</t>
  </si>
  <si>
    <t>9739620</t>
  </si>
  <si>
    <t>9739705</t>
  </si>
  <si>
    <t>9739706</t>
  </si>
  <si>
    <t>9739707</t>
  </si>
  <si>
    <t>9739710</t>
  </si>
  <si>
    <t>9739711</t>
  </si>
  <si>
    <t>9739980</t>
  </si>
  <si>
    <t>9740160</t>
  </si>
  <si>
    <t>9740464</t>
  </si>
  <si>
    <t>9740560</t>
  </si>
  <si>
    <t>9740561</t>
  </si>
  <si>
    <t>9740660</t>
  </si>
  <si>
    <t>9741021</t>
  </si>
  <si>
    <t>9741080</t>
  </si>
  <si>
    <t>9741081</t>
  </si>
  <si>
    <t>9741160</t>
  </si>
  <si>
    <t>9741161</t>
  </si>
  <si>
    <t>9741320</t>
  </si>
  <si>
    <t>Prepaid Asset - Appian Platform</t>
  </si>
  <si>
    <t>07/01/2021</t>
  </si>
  <si>
    <t>9741461</t>
  </si>
  <si>
    <t>9741500</t>
  </si>
  <si>
    <t>9741582</t>
  </si>
  <si>
    <t>9741658</t>
  </si>
  <si>
    <t>9741708</t>
  </si>
  <si>
    <t>9741900</t>
  </si>
  <si>
    <t>9741921</t>
  </si>
  <si>
    <t>9741922</t>
  </si>
  <si>
    <t>9742000</t>
  </si>
  <si>
    <t>9742042</t>
  </si>
  <si>
    <t>9742050</t>
  </si>
  <si>
    <t>9742081</t>
  </si>
  <si>
    <t>9742100</t>
  </si>
  <si>
    <t>9742260</t>
  </si>
  <si>
    <t>9742401</t>
  </si>
  <si>
    <t>9742560</t>
  </si>
  <si>
    <t>9742561</t>
  </si>
  <si>
    <t>9742562</t>
  </si>
  <si>
    <t>9742563</t>
  </si>
  <si>
    <t>9742601</t>
  </si>
  <si>
    <t>9742602</t>
  </si>
  <si>
    <t>9742640</t>
  </si>
  <si>
    <t>9742824</t>
  </si>
  <si>
    <t>9742825</t>
  </si>
  <si>
    <t>Prepaid Asset - Saltmine SaaS Subscriptn</t>
  </si>
  <si>
    <t>11/11/2021</t>
  </si>
  <si>
    <t>9742841</t>
  </si>
  <si>
    <t>9742981</t>
  </si>
  <si>
    <t>9743061</t>
  </si>
  <si>
    <t>9743220</t>
  </si>
  <si>
    <t>9743361</t>
  </si>
  <si>
    <t>9743400</t>
  </si>
  <si>
    <t>Ppd Asset: STG_CiscoSAN Switch_MTN-779</t>
  </si>
  <si>
    <t>12/31/2021</t>
  </si>
  <si>
    <t>9743540</t>
  </si>
  <si>
    <t>Ppd Asset: C2M HW LC O&amp;Ms</t>
  </si>
  <si>
    <t>01/19/2022</t>
  </si>
  <si>
    <t>February 2022</t>
  </si>
  <si>
    <t>January 2022</t>
  </si>
  <si>
    <t>Electric Operations</t>
  </si>
  <si>
    <t>Nuclear Generation</t>
  </si>
  <si>
    <t>9728702</t>
  </si>
  <si>
    <t>Prepaid Asset: CRISP</t>
  </si>
  <si>
    <t>11/03/2016</t>
  </si>
  <si>
    <t>Prepaid Asset - SAP HEC Manage Services</t>
  </si>
  <si>
    <t>9742600</t>
  </si>
  <si>
    <t>Prepaid Asset: Ienet</t>
  </si>
  <si>
    <t>10/21/2021</t>
  </si>
  <si>
    <t>9743062</t>
  </si>
  <si>
    <t>Prepaid Asset:  Abnormal Security</t>
  </si>
  <si>
    <t>12/10/2021</t>
  </si>
  <si>
    <t>9743340</t>
  </si>
  <si>
    <t>Ppd Asset: Red Hat Ansible Tower</t>
  </si>
  <si>
    <t>12/27/2021</t>
  </si>
  <si>
    <t>9743721</t>
  </si>
  <si>
    <t>Prepaid Asset: SF Mulesoft Any Point ELA</t>
  </si>
  <si>
    <t>01/31/2022</t>
  </si>
  <si>
    <t>Emergency Preparedness and Response</t>
  </si>
  <si>
    <t>9739560</t>
  </si>
  <si>
    <t>Aviation Prepaid Order</t>
  </si>
  <si>
    <t>9744141</t>
  </si>
  <si>
    <t>Prepaid: X2N VSAT Bandw Mgnt Svcs</t>
  </si>
  <si>
    <t>02/24/2022</t>
  </si>
  <si>
    <t>9744400</t>
  </si>
  <si>
    <t>Ppd Asset: PagerDuty Maintainencefees</t>
  </si>
  <si>
    <t>03/14/2022</t>
  </si>
  <si>
    <t>9744521</t>
  </si>
  <si>
    <t>Prepaid Asset: Tricentis</t>
  </si>
  <si>
    <t>03/28/2022</t>
  </si>
  <si>
    <t>9744781</t>
  </si>
  <si>
    <t>Ppd Asset: Pri_Cloud Modern_Hammer</t>
  </si>
  <si>
    <t>04/21/2022</t>
  </si>
  <si>
    <t>April 2022</t>
  </si>
  <si>
    <t>9715400</t>
  </si>
  <si>
    <t>Prepaid Asset: Oracle</t>
  </si>
  <si>
    <t>03/28/2011</t>
  </si>
  <si>
    <t>Prepaid Asset: FAN 2018 Future O&amp;M</t>
  </si>
  <si>
    <t>Prepaid Asset: Cisco Smartnet UCCE</t>
  </si>
  <si>
    <t>Prepaid Asset: Dell, Proj:Out of Support</t>
  </si>
  <si>
    <t>9738660</t>
  </si>
  <si>
    <t>Prepaid Asset: Cisco</t>
  </si>
  <si>
    <t>9742540</t>
  </si>
  <si>
    <t>Ppd Asset: Nokia NFM-T</t>
  </si>
  <si>
    <t>May 2022</t>
  </si>
  <si>
    <t>9724720</t>
  </si>
  <si>
    <t>Prepaid Asset - MS Annual True-Up</t>
  </si>
  <si>
    <t>03/17/2015</t>
  </si>
  <si>
    <t>Prepaid - IaaS Expenses</t>
  </si>
  <si>
    <t>9740760</t>
  </si>
  <si>
    <t>Prepaid Asset: Open Text Qfiniti</t>
  </si>
  <si>
    <t>05/13/2021</t>
  </si>
  <si>
    <t>Prepaid Asset: Cisco Routers O&amp;M 363</t>
  </si>
  <si>
    <t>9744401</t>
  </si>
  <si>
    <t>Ppd Asset: CiscoGear_WWT_Routers_O&amp;M800</t>
  </si>
  <si>
    <t>03/16/2022</t>
  </si>
  <si>
    <t>9745242</t>
  </si>
  <si>
    <t>Enablon Subscription HSMS Management/Ch.</t>
  </si>
  <si>
    <t>05/26/2022</t>
  </si>
  <si>
    <t>9745400</t>
  </si>
  <si>
    <t>Prepaid Asset: F5 Silverline</t>
  </si>
  <si>
    <t>06/09/2022</t>
  </si>
  <si>
    <t>August 2022</t>
  </si>
  <si>
    <t>June 2022</t>
  </si>
  <si>
    <t>July 2022</t>
  </si>
  <si>
    <t>9739301</t>
  </si>
  <si>
    <t>12/02/2020</t>
  </si>
  <si>
    <t>9743000</t>
  </si>
  <si>
    <t>Prepaid Asset: SAP Ariba</t>
  </si>
  <si>
    <t>11/30/2021</t>
  </si>
  <si>
    <t>Supply Chain</t>
  </si>
  <si>
    <t>9745300</t>
  </si>
  <si>
    <t>Prepaid Asset: Fluence Energy BESS</t>
  </si>
  <si>
    <t>06/01/2022</t>
  </si>
  <si>
    <t>9745401</t>
  </si>
  <si>
    <t>Prepaid Asset: Aclara Mobile Programmer</t>
  </si>
  <si>
    <t>9745540</t>
  </si>
  <si>
    <t>Prepaid Asset: Smart Mobile Workforce</t>
  </si>
  <si>
    <t>06/22/2022</t>
  </si>
  <si>
    <t>9745542</t>
  </si>
  <si>
    <t>Cybersec Svcs - PKWare Dataguise</t>
  </si>
  <si>
    <t>06/24/2022</t>
  </si>
  <si>
    <t>9745861</t>
  </si>
  <si>
    <t>Prepaid Asset: Ansys</t>
  </si>
  <si>
    <t>07/29/2022</t>
  </si>
  <si>
    <t>9745921</t>
  </si>
  <si>
    <t>Prepaid Asset: Coveware Ransomware Resp</t>
  </si>
  <si>
    <t>08/05/2022</t>
  </si>
  <si>
    <t>9742942</t>
  </si>
  <si>
    <t>Prepaid Asset: MS Power Virtual Agent</t>
  </si>
  <si>
    <t>12/01/2021</t>
  </si>
  <si>
    <t>September 2022</t>
  </si>
  <si>
    <t>9746260</t>
  </si>
  <si>
    <t>PPA - PEP Corp Srvcs - Kyriba</t>
  </si>
  <si>
    <t>09/12/2022</t>
  </si>
  <si>
    <t>9746540</t>
  </si>
  <si>
    <t>Prepaid Asset: OneTrust Contract</t>
  </si>
  <si>
    <t>10/04/2022</t>
  </si>
  <si>
    <t>9746740</t>
  </si>
  <si>
    <t>Prepaid Asset: Delta-X TOA4 Maintenance</t>
  </si>
  <si>
    <t>10/26/2022</t>
  </si>
  <si>
    <t>October 2022</t>
  </si>
  <si>
    <t>Enterprise Protection and Data Analytics</t>
  </si>
  <si>
    <t>9733740</t>
  </si>
  <si>
    <t>Prepaid Asset:  Kollective Video Webcast</t>
  </si>
  <si>
    <t>10/11/2018</t>
  </si>
  <si>
    <t>9743541</t>
  </si>
  <si>
    <t>Ppd Asset:Terraform Cloud Renewal AWS P1</t>
  </si>
  <si>
    <t>01/20/2022</t>
  </si>
  <si>
    <t>9746960</t>
  </si>
  <si>
    <t>Prepaid Asset: Autosol</t>
  </si>
  <si>
    <t>11/07/2022</t>
  </si>
  <si>
    <t>Bal as of 12/31/2022</t>
  </si>
  <si>
    <t>November 2022</t>
  </si>
  <si>
    <t>Prepaid Asset:  Comarch 2700550057</t>
  </si>
  <si>
    <t>Prepaid Asset: Broadcomm ENMS_multiphase</t>
  </si>
  <si>
    <t>9746952</t>
  </si>
  <si>
    <t>Prepaid Asset: Heavy Bid (HCSS INC)</t>
  </si>
  <si>
    <t>11/10/2022</t>
  </si>
  <si>
    <t>9747200</t>
  </si>
  <si>
    <t>Prepaid Asset: RecordPoint</t>
  </si>
  <si>
    <t>11/28/2022</t>
  </si>
  <si>
    <t>9747281</t>
  </si>
  <si>
    <t>Prepaid Asset: Dynatrace Subscribe_Licen</t>
  </si>
  <si>
    <t>12/15/2022</t>
  </si>
  <si>
    <t>9747282</t>
  </si>
  <si>
    <t>Prepaid Asset: Ransomeware 2700817939</t>
  </si>
  <si>
    <t>12/16/2022</t>
  </si>
  <si>
    <t>9747420</t>
  </si>
  <si>
    <t>Prepaid:  Unearth Contract</t>
  </si>
  <si>
    <t>12/27/2022</t>
  </si>
  <si>
    <t>Operations Support</t>
  </si>
  <si>
    <t>Bal as of 01/31/2023</t>
  </si>
  <si>
    <t>January 2023</t>
  </si>
  <si>
    <t>December 2022</t>
  </si>
  <si>
    <t>9721720</t>
  </si>
  <si>
    <t>Prepaid Asset: Systema Software</t>
  </si>
  <si>
    <t>TNS Prepaid Asset: BritishTele IP Trade</t>
  </si>
  <si>
    <t>9747340</t>
  </si>
  <si>
    <t>PPA - Medallia VOC</t>
  </si>
  <si>
    <t>Note:  order 9738524 (EO)-- related JE posted in Sep - catchup $2.2K (see H)</t>
  </si>
  <si>
    <t>Bal as of 02/28/2023</t>
  </si>
  <si>
    <t>February 2023</t>
  </si>
  <si>
    <t>9747761</t>
  </si>
  <si>
    <t>Prepaid Asset: Dragos Threat Intelligenc</t>
  </si>
  <si>
    <t>01/30/2023</t>
  </si>
  <si>
    <t>9747762</t>
  </si>
  <si>
    <t>Prepaid Asset: SubMat Enhancement</t>
  </si>
  <si>
    <t>02/06/2023</t>
  </si>
  <si>
    <t>Bal as of 03/31/2023</t>
  </si>
  <si>
    <t>IT Maintenance Contract Mgmt</t>
  </si>
  <si>
    <t>IT Infrastructure &amp; Cloud Services</t>
  </si>
  <si>
    <t>Wildfire &amp; Emergency Operations</t>
  </si>
  <si>
    <t>Bal as of 04/30/2023</t>
  </si>
  <si>
    <t>March 2023</t>
  </si>
  <si>
    <t>9747221</t>
  </si>
  <si>
    <t>Ppd Asset: WWT_2700781511/81537</t>
  </si>
  <si>
    <t>12/01/2022</t>
  </si>
  <si>
    <t>Bal as of 05/31/2023</t>
  </si>
  <si>
    <t>May 2023</t>
  </si>
  <si>
    <t>9722680</t>
  </si>
  <si>
    <t>Prepaid Asset: InfoBlox</t>
  </si>
  <si>
    <t>04/29/2014</t>
  </si>
  <si>
    <t>April 2023</t>
  </si>
  <si>
    <t>9743280</t>
  </si>
  <si>
    <t>Ppd Asset: Grafana Enterprise Subscibe</t>
  </si>
  <si>
    <t>12/22/2021</t>
  </si>
  <si>
    <t>9748022</t>
  </si>
  <si>
    <t>Prepaid: CA Consumer Privacy Act</t>
  </si>
  <si>
    <t>02/27/2023</t>
  </si>
  <si>
    <t>Compliance &amp; Ethics</t>
  </si>
  <si>
    <t>Bal as of 06/30/2023</t>
  </si>
  <si>
    <t>Prepaid Asset:  Monarch Gold</t>
  </si>
  <si>
    <t>Prepaid asset:  AVI-SPL</t>
  </si>
  <si>
    <t>9743181</t>
  </si>
  <si>
    <t>Prepaid Asset: MSLicense_CRE_OakHQ</t>
  </si>
  <si>
    <t>12/16/2021</t>
  </si>
  <si>
    <t>9748580</t>
  </si>
  <si>
    <t>Prepaid Asset: WORKIVA INC_1116020</t>
  </si>
  <si>
    <t>04/25/2023</t>
  </si>
  <si>
    <t>Bal as of 07/31/2023</t>
  </si>
  <si>
    <t>June 2023</t>
  </si>
  <si>
    <t>Prepaid Asset: BMC ITSM Remedy</t>
  </si>
  <si>
    <t>9741224</t>
  </si>
  <si>
    <t>Prepaid Asset:  Cloudability</t>
  </si>
  <si>
    <t>06/24/2021</t>
  </si>
  <si>
    <t>9748543</t>
  </si>
  <si>
    <t>Prepaid Asset: Intrado ERS 911</t>
  </si>
  <si>
    <t>9748981</t>
  </si>
  <si>
    <t>Prepaid: 2nd Watch</t>
  </si>
  <si>
    <t>05/30/2023</t>
  </si>
  <si>
    <t>9749240</t>
  </si>
  <si>
    <t>Prepaid Asset: WWT SailPoint CAM</t>
  </si>
  <si>
    <t>06/29/2023</t>
  </si>
  <si>
    <t>9749241</t>
  </si>
  <si>
    <t>Prepaid Asset: WWT Adaptive Shield</t>
  </si>
  <si>
    <t>9749360</t>
  </si>
  <si>
    <t>Prepaid Asset:  AVEA 3 Year Fees</t>
  </si>
  <si>
    <t>07/10/2023</t>
  </si>
  <si>
    <t>9749401</t>
  </si>
  <si>
    <t>Prepaid Asset - Salesforce Vlocity</t>
  </si>
  <si>
    <t>Bal as of 08/31/2023</t>
  </si>
  <si>
    <t>July 2023</t>
  </si>
  <si>
    <t>Bal as of 09/30/2023</t>
  </si>
  <si>
    <t>August 2023</t>
  </si>
  <si>
    <t>Prepaid:  Park Place Cisco (Curvature)</t>
  </si>
  <si>
    <t>Enterprise Service Delivery</t>
  </si>
  <si>
    <t>9741420</t>
  </si>
  <si>
    <t>PP Asset: MTC Oracle Utilty Bill Cld Svc</t>
  </si>
  <si>
    <t>07/14/2021</t>
  </si>
  <si>
    <t>Bal as of 10/31/2023</t>
  </si>
  <si>
    <t>September 2023</t>
  </si>
  <si>
    <t>9749920</t>
  </si>
  <si>
    <t>Prepaid Asset: Cube Logic Credit Cube</t>
  </si>
  <si>
    <t>09/08/2023</t>
  </si>
  <si>
    <t>Bal as of 11/30/2023</t>
  </si>
  <si>
    <t>October 2023</t>
  </si>
  <si>
    <t>9742245</t>
  </si>
  <si>
    <t>Prepaid Asset - FM:Systems</t>
  </si>
  <si>
    <t>09/17/2021</t>
  </si>
  <si>
    <t>9746840</t>
  </si>
  <si>
    <t>Prepaid Asset: AWM GPOM Youreka</t>
  </si>
  <si>
    <t>11/01/2022</t>
  </si>
  <si>
    <t>9748701</t>
  </si>
  <si>
    <t>Prepaid Asset: Planisware SaaS</t>
  </si>
  <si>
    <t>05/02/2023</t>
  </si>
  <si>
    <t>9750600</t>
  </si>
  <si>
    <t>Prepaid:  PowerBI Premium Prepaid Acct</t>
  </si>
  <si>
    <t>10/27/2023</t>
  </si>
  <si>
    <t>9750681</t>
  </si>
  <si>
    <t>Pre-Paid Copperleaf Saas Lic (IP &amp; IGP)</t>
  </si>
  <si>
    <t>11/01/2023</t>
  </si>
  <si>
    <t>9750684</t>
  </si>
  <si>
    <t>Prepaid Asset: Smart Energy SMW</t>
  </si>
  <si>
    <t>11/02/2023</t>
  </si>
  <si>
    <t>9750685</t>
  </si>
  <si>
    <t>Ppd Asset: CradlePoint</t>
  </si>
  <si>
    <t>11/03/2023</t>
  </si>
  <si>
    <t>Bal as of 12/31/2023</t>
  </si>
  <si>
    <t>November 2023</t>
  </si>
  <si>
    <t>9749950</t>
  </si>
  <si>
    <t>Prepaid: Open Text Encase</t>
  </si>
  <si>
    <t>09/13/2023</t>
  </si>
  <si>
    <t>9750800</t>
  </si>
  <si>
    <t>Ppd Asset: Microsoft ESU</t>
  </si>
  <si>
    <t>11/06/2023</t>
  </si>
  <si>
    <t>9750802</t>
  </si>
  <si>
    <t>Prepaid Asset: Tripwire Enterprise</t>
  </si>
  <si>
    <t>11/15/2023</t>
  </si>
  <si>
    <t>9751081</t>
  </si>
  <si>
    <t>VR Training NOVO Prepaid Order</t>
  </si>
  <si>
    <t>12/07/2023</t>
  </si>
  <si>
    <t>9751203</t>
  </si>
  <si>
    <t>DamWatch USES licensing fee &amp; Supp. Serv</t>
  </si>
  <si>
    <t>12/18/2023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</si>
</sst>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$&quot;#,##0.00_);[Red]\(&quot;$&quot;#,##0.00\)"/>
    <numFmt numFmtId="43" formatCode="_(* #,##0.00_);_(* \(#,##0.00\);_(* &quot;-&quot;??_);_(@_)"/>
    <numFmt numFmtId="164" formatCode="mm/dd/yy;@"/>
    <numFmt numFmtId="165" formatCode="###,000"/>
    <numFmt numFmtId="166" formatCode="&quot;$ &quot;#,##0.00;&quot;$ &quot;\-#,##0.00;&quot;$ &quot;#,##0.00"/>
  </numFmts>
  <fonts count="9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8"/>
      <color rgb="FF1F497D"/>
      <name val="Verdana"/>
      <family val="2"/>
    </font>
    <font>
      <sz val="8"/>
      <color rgb="FF1F497D"/>
      <name val="Verdana"/>
      <family val="2"/>
    </font>
    <font>
      <sz val="8"/>
      <color theme="1"/>
      <name val="Verdana"/>
      <family val="2"/>
    </font>
    <font>
      <sz val="8"/>
      <color theme="4" tint="-0.249977111117893"/>
      <name val="Verdana"/>
      <family val="2"/>
    </font>
    <font>
      <sz val="10"/>
      <color theme="4" tint="-0.249977111117893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BE5F1"/>
        <bgColor rgb="FF000000"/>
      </patternFill>
    </fill>
    <fill>
      <patternFill patternType="solid">
        <fgColor rgb="FFDBE5F1"/>
        <bgColor rgb="FFFFFFFF"/>
      </patternFill>
    </fill>
  </fills>
  <borders count="12">
    <border>
      <left/>
      <right/>
      <top/>
      <bottom/>
      <diagonal/>
    </border>
    <border>
      <left style="thin">
        <color theme="3" tint="-0.24994659260841701"/>
      </left>
      <right style="thin">
        <color theme="3" tint="-0.24994659260841701"/>
      </right>
      <top/>
      <bottom style="thin">
        <color theme="3" tint="-0.24994659260841701"/>
      </bottom>
      <diagonal/>
    </border>
    <border>
      <left/>
      <right style="thin">
        <color theme="3" tint="-0.24994659260841701"/>
      </right>
      <top/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theme="3" tint="0.59996337778862885"/>
      </left>
      <right style="thin">
        <color theme="3" tint="-0.24994659260841701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theme="3" tint="0.59996337778862885"/>
      </left>
      <right style="thin">
        <color theme="3" tint="-0.24994659260841701"/>
      </right>
      <top style="thin">
        <color theme="3" tint="0.59996337778862885"/>
      </top>
      <bottom/>
      <diagonal/>
    </border>
    <border>
      <left style="thin">
        <color theme="3" tint="0.59996337778862885"/>
      </left>
      <right style="thin">
        <color theme="3" tint="-0.24994659260841701"/>
      </right>
      <top/>
      <bottom style="thin">
        <color theme="3" tint="0.59996337778862885"/>
      </bottom>
      <diagonal/>
    </border>
    <border>
      <left style="thin">
        <color theme="3" tint="0.59996337778862885"/>
      </left>
      <right/>
      <top style="thin">
        <color theme="3" tint="0.59996337778862885"/>
      </top>
      <bottom style="thin">
        <color theme="3" tint="0.59996337778862885"/>
      </bottom>
      <diagonal/>
    </border>
    <border>
      <left style="thin">
        <color theme="3" tint="0.59996337778862885"/>
      </left>
      <right style="thin">
        <color theme="3" tint="-0.24994659260841701"/>
      </right>
      <top style="thin">
        <color theme="3" tint="0.59996337778862885"/>
      </top>
      <bottom style="thin">
        <color theme="3" tint="-0.24994659260841701"/>
      </bottom>
      <diagonal/>
    </border>
    <border>
      <left/>
      <right/>
      <top style="thin">
        <color theme="3" tint="0.59996337778862885"/>
      </top>
      <bottom style="thin">
        <color theme="3" tint="0.59996337778862885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7">
    <xf numFmtId="0" fontId="0" fillId="0" borderId="0"/>
    <xf numFmtId="165" fontId="3" fillId="3" borderId="3" applyNumberFormat="0" applyAlignment="0" applyProtection="0">
      <alignment horizontal="left" vertical="center" indent="1"/>
    </xf>
    <xf numFmtId="165" fontId="3" fillId="0" borderId="4" applyNumberFormat="0" applyProtection="0">
      <alignment horizontal="right" vertical="center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2" borderId="11" applyNumberFormat="0" applyAlignment="0" applyProtection="0">
      <alignment horizontal="left" vertical="center" indent="1"/>
    </xf>
    <xf numFmtId="0" fontId="1" fillId="0" borderId="0"/>
  </cellStyleXfs>
  <cellXfs count="33">
    <xf numFmtId="0" fontId="0" fillId="0" borderId="0" xfId="0"/>
    <xf numFmtId="0" fontId="0" fillId="0" borderId="0" xfId="0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/>
    <xf numFmtId="0" fontId="2" fillId="2" borderId="1" xfId="0" applyFont="1" applyFill="1" applyBorder="1"/>
    <xf numFmtId="164" fontId="2" fillId="2" borderId="1" xfId="0" applyNumberFormat="1" applyFont="1" applyFill="1" applyBorder="1"/>
    <xf numFmtId="0" fontId="3" fillId="2" borderId="1" xfId="0" applyFont="1" applyFill="1" applyBorder="1"/>
    <xf numFmtId="0" fontId="3" fillId="3" borderId="3" xfId="1" quotePrefix="1" applyNumberFormat="1" applyAlignment="1"/>
    <xf numFmtId="166" fontId="3" fillId="0" borderId="5" xfId="2" applyNumberFormat="1" applyBorder="1">
      <alignment horizontal="right" vertical="center"/>
    </xf>
    <xf numFmtId="166" fontId="3" fillId="0" borderId="5" xfId="0" applyNumberFormat="1" applyFont="1" applyBorder="1" applyAlignment="1">
      <alignment horizontal="right" vertical="center"/>
    </xf>
    <xf numFmtId="166" fontId="3" fillId="0" borderId="6" xfId="0" applyNumberFormat="1" applyFont="1" applyBorder="1" applyAlignment="1">
      <alignment horizontal="right" vertical="center"/>
    </xf>
    <xf numFmtId="166" fontId="3" fillId="0" borderId="7" xfId="0" applyNumberFormat="1" applyFont="1" applyBorder="1" applyAlignment="1">
      <alignment horizontal="right" vertical="center"/>
    </xf>
    <xf numFmtId="166" fontId="4" fillId="0" borderId="5" xfId="0" applyNumberFormat="1" applyFont="1" applyBorder="1" applyAlignment="1">
      <alignment horizontal="right" vertical="center"/>
    </xf>
    <xf numFmtId="166" fontId="5" fillId="0" borderId="5" xfId="0" applyNumberFormat="1" applyFont="1" applyBorder="1" applyAlignment="1">
      <alignment horizontal="right" vertical="center"/>
    </xf>
    <xf numFmtId="0" fontId="6" fillId="0" borderId="0" xfId="0" applyFont="1"/>
    <xf numFmtId="166" fontId="3" fillId="0" borderId="8" xfId="0" applyNumberFormat="1" applyFont="1" applyBorder="1" applyAlignment="1">
      <alignment horizontal="right" vertical="center"/>
    </xf>
    <xf numFmtId="166" fontId="3" fillId="0" borderId="9" xfId="2" applyNumberFormat="1" applyBorder="1">
      <alignment horizontal="right" vertical="center"/>
    </xf>
    <xf numFmtId="0" fontId="3" fillId="3" borderId="3" xfId="0" applyFont="1" applyFill="1" applyBorder="1"/>
    <xf numFmtId="14" fontId="3" fillId="3" borderId="3" xfId="0" applyNumberFormat="1" applyFont="1" applyFill="1" applyBorder="1"/>
    <xf numFmtId="17" fontId="3" fillId="3" borderId="3" xfId="0" applyNumberFormat="1" applyFont="1" applyFill="1" applyBorder="1"/>
    <xf numFmtId="166" fontId="3" fillId="0" borderId="9" xfId="0" applyNumberFormat="1" applyFont="1" applyBorder="1" applyAlignment="1">
      <alignment horizontal="right" vertical="center"/>
    </xf>
    <xf numFmtId="0" fontId="7" fillId="0" borderId="0" xfId="0" applyFont="1"/>
    <xf numFmtId="166" fontId="3" fillId="0" borderId="10" xfId="0" applyNumberFormat="1" applyFont="1" applyBorder="1" applyAlignment="1">
      <alignment horizontal="right" vertical="center"/>
    </xf>
    <xf numFmtId="43" fontId="0" fillId="0" borderId="0" xfId="4" applyFont="1"/>
    <xf numFmtId="43" fontId="0" fillId="0" borderId="0" xfId="4" applyFont="1" applyAlignment="1">
      <alignment vertical="top" wrapText="1"/>
    </xf>
    <xf numFmtId="43" fontId="1" fillId="0" borderId="0" xfId="4" applyFont="1"/>
    <xf numFmtId="43" fontId="7" fillId="0" borderId="0" xfId="4" applyFont="1"/>
    <xf numFmtId="43" fontId="1" fillId="0" borderId="0" xfId="4" applyFont="1" applyFill="1"/>
    <xf numFmtId="43" fontId="7" fillId="0" borderId="0" xfId="4" applyFont="1" applyFill="1"/>
    <xf numFmtId="43" fontId="6" fillId="0" borderId="0" xfId="4" applyFont="1"/>
    <xf numFmtId="0" fontId="8" fillId="0" borderId="0" xfId="0" applyFont="1"/>
    <xf numFmtId="8" fontId="8" fillId="0" borderId="0" xfId="0" applyNumberFormat="1" applyFont="1"/>
    <xf numFmtId="43" fontId="8" fillId="0" borderId="0" xfId="0" applyNumberFormat="1" applyFont="1"/>
  </cellXfs>
  <cellStyles count="7">
    <cellStyle name="Comma" xfId="4" builtinId="3"/>
    <cellStyle name="Comma 2" xfId="3" xr:uid="{4E294619-32BE-428B-9ED0-ADE48C6EB108}"/>
    <cellStyle name="Normal" xfId="0" builtinId="0"/>
    <cellStyle name="Normal 3" xfId="6" xr:uid="{BE4FC421-EB29-4537-94F1-9F5103579B9C}"/>
    <cellStyle name="SAPDataCell" xfId="2" xr:uid="{8B01A81A-7D13-47F4-85B3-174C9E04A2A1}"/>
    <cellStyle name="SAPMemberCell" xfId="1" xr:uid="{C074145E-0E8B-4BD6-8372-FA88E1D92292}"/>
    <cellStyle name="SAPMemberTotalCell" xfId="5" xr:uid="{C06AC3F6-FE06-44CA-AE32-6B279DEFBC6C}"/>
  </cellStyles>
  <dxfs count="260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3" tint="0.59996337778862885"/>
        </left>
        <right style="thin">
          <color theme="3" tint="-0.24994659260841701"/>
        </right>
        <top style="thin">
          <color theme="3" tint="0.59996337778862885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3" tint="0.59996337778862885"/>
        </top>
        <bottom style="thin">
          <color theme="3" tint="0.599963377788628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3" tint="0.59996337778862885"/>
        </left>
        <right style="thin">
          <color theme="3" tint="-0.24994659260841701"/>
        </right>
        <top style="thin">
          <color theme="3" tint="0.59996337778862885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3" tint="0.59996337778862885"/>
        </top>
        <bottom style="thin">
          <color theme="3" tint="0.599963377788628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3" tint="0.59996337778862885"/>
        </left>
        <right style="thin">
          <color theme="3" tint="-0.24994659260841701"/>
        </right>
        <top style="thin">
          <color theme="3" tint="0.59996337778862885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alignment horizontal="right" vertical="center" textRotation="0" wrapText="0" indent="0" justifyLastLine="0" shrinkToFit="0" readingOrder="0"/>
      <border diagonalUp="0" diagonalDown="0" outline="0">
        <left style="thin">
          <color theme="3" tint="0.59996337778862885"/>
        </left>
        <right style="thin">
          <color theme="3" tint="-0.24994659260841701"/>
        </right>
        <top style="thin">
          <color theme="3" tint="0.59996337778862885"/>
        </top>
        <bottom style="thin">
          <color theme="3" tint="0.599963377788628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/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22" formatCode="mmm\-yy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9" formatCode="m/d/yyyy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border outline="0">
        <left style="thin">
          <color theme="3" tint="-0.24994659260841701"/>
        </left>
        <top style="thin">
          <color theme="3" tint="-0.2499465926084170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theme="3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000000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3" tint="0.59996337778862885"/>
        </left>
        <right style="thin">
          <color theme="3" tint="-0.24994659260841701"/>
        </right>
        <top style="thin">
          <color theme="3" tint="0.59996337778862885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3" tint="0.59996337778862885"/>
        </top>
        <bottom style="thin">
          <color theme="3" tint="0.599963377788628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3" tint="0.59996337778862885"/>
        </left>
        <right style="thin">
          <color theme="3" tint="-0.24994659260841701"/>
        </right>
        <top style="thin">
          <color theme="3" tint="0.59996337778862885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3" tint="0.59996337778862885"/>
        </top>
        <bottom style="thin">
          <color theme="3" tint="0.599963377788628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3" tint="0.59996337778862885"/>
        </left>
        <right style="thin">
          <color theme="3" tint="-0.24994659260841701"/>
        </right>
        <top style="thin">
          <color theme="3" tint="0.59996337778862885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alignment horizontal="right" vertical="center" textRotation="0" wrapText="0" indent="0" justifyLastLine="0" shrinkToFit="0" readingOrder="0"/>
      <border diagonalUp="0" diagonalDown="0" outline="0">
        <left style="thin">
          <color theme="3" tint="0.59996337778862885"/>
        </left>
        <right style="thin">
          <color theme="3" tint="-0.24994659260841701"/>
        </right>
        <top style="thin">
          <color theme="3" tint="0.59996337778862885"/>
        </top>
        <bottom style="thin">
          <color theme="3" tint="0.599963377788628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/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22" formatCode="mmm\-yy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9" formatCode="m/d/yyyy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border outline="0">
        <left style="thin">
          <color theme="3" tint="-0.24994659260841701"/>
        </left>
        <top style="thin">
          <color theme="3" tint="-0.2499465926084170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theme="3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000000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3" tint="0.59996337778862885"/>
        </left>
        <right style="thin">
          <color theme="3" tint="-0.24994659260841701"/>
        </right>
        <top style="thin">
          <color theme="3" tint="0.59996337778862885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3" tint="0.59996337778862885"/>
        </top>
        <bottom style="thin">
          <color theme="3" tint="0.599963377788628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3" tint="0.59996337778862885"/>
        </left>
        <right style="thin">
          <color theme="3" tint="-0.24994659260841701"/>
        </right>
        <top style="thin">
          <color theme="3" tint="0.59996337778862885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3" tint="0.59996337778862885"/>
        </top>
        <bottom style="thin">
          <color theme="3" tint="0.599963377788628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3" tint="0.59996337778862885"/>
        </left>
        <right style="thin">
          <color theme="3" tint="-0.24994659260841701"/>
        </right>
        <top style="thin">
          <color theme="3" tint="0.59996337778862885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3" tint="0.59996337778862885"/>
        </top>
        <bottom style="thin">
          <color theme="3" tint="0.599963377788628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22" formatCode="mmm\-yy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9" formatCode="m/d/yyyy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/>
        <top style="thin">
          <color theme="3" tint="-0.24994659260841701"/>
        </top>
        <bottom style="thin">
          <color theme="3" tint="-0.24994659260841701"/>
        </bottom>
      </border>
    </dxf>
    <dxf>
      <border outline="0">
        <left style="thin">
          <color theme="3" tint="-0.24994659260841701"/>
        </left>
        <top style="thin">
          <color theme="3" tint="-0.2499465926084170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theme="3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000000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3" tint="0.59996337778862885"/>
        </left>
        <right style="thin">
          <color theme="3" tint="-0.24994659260841701"/>
        </right>
        <top style="thin">
          <color theme="3" tint="0.59996337778862885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3" tint="0.59996337778862885"/>
        </top>
        <bottom style="thin">
          <color theme="3" tint="0.599963377788628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3" tint="0.59996337778862885"/>
        </left>
        <right style="thin">
          <color theme="3" tint="-0.24994659260841701"/>
        </right>
        <top style="thin">
          <color theme="3" tint="0.59996337778862885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3" tint="0.59996337778862885"/>
        </top>
        <bottom style="thin">
          <color theme="3" tint="0.599963377788628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3" tint="0.59996337778862885"/>
        </left>
        <right style="thin">
          <color theme="3" tint="-0.24994659260841701"/>
        </right>
        <top style="thin">
          <color theme="3" tint="0.59996337778862885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alignment horizontal="right" vertical="center" textRotation="0" wrapText="0" indent="0" justifyLastLine="0" shrinkToFit="0" readingOrder="0"/>
      <border diagonalUp="0" diagonalDown="0" outline="0">
        <left style="thin">
          <color theme="3" tint="0.59996337778862885"/>
        </left>
        <right style="thin">
          <color theme="3" tint="-0.24994659260841701"/>
        </right>
        <top style="thin">
          <color theme="3" tint="0.59996337778862885"/>
        </top>
        <bottom style="thin">
          <color theme="3" tint="0.599963377788628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/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22" formatCode="mmm\-yy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9" formatCode="m/d/yyyy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border outline="0">
        <left style="thin">
          <color theme="3" tint="-0.24994659260841701"/>
        </left>
        <top style="thin">
          <color theme="3" tint="-0.2499465926084170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theme="3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000000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alignment horizontal="right" vertical="center" textRotation="0" wrapText="0" indent="0" justifyLastLine="0" shrinkToFit="0" readingOrder="0"/>
      <border diagonalUp="0" diagonalDown="0" outline="0">
        <left style="thin">
          <color theme="3" tint="0.59996337778862885"/>
        </left>
        <right style="thin">
          <color theme="3" tint="-0.24994659260841701"/>
        </right>
        <top style="thin">
          <color theme="3" tint="0.59996337778862885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3" tint="0.59996337778862885"/>
        </top>
        <bottom style="thin">
          <color theme="3" tint="0.599963377788628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alignment horizontal="right" vertical="center" textRotation="0" wrapText="0" indent="0" justifyLastLine="0" shrinkToFit="0" readingOrder="0"/>
      <border diagonalUp="0" diagonalDown="0" outline="0">
        <left style="thin">
          <color theme="3" tint="0.59996337778862885"/>
        </left>
        <right style="thin">
          <color theme="3" tint="-0.24994659260841701"/>
        </right>
        <top style="thin">
          <color theme="3" tint="0.59996337778862885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3" tint="0.59996337778862885"/>
        </top>
        <bottom style="thin">
          <color theme="3" tint="0.599963377788628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alignment horizontal="right" vertical="center" textRotation="0" wrapText="0" indent="0" justifyLastLine="0" shrinkToFit="0" readingOrder="0"/>
      <border diagonalUp="0" diagonalDown="0" outline="0">
        <left style="thin">
          <color theme="3" tint="0.59996337778862885"/>
        </left>
        <right style="thin">
          <color theme="3" tint="-0.24994659260841701"/>
        </right>
        <top style="thin">
          <color theme="3" tint="0.59996337778862885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alignment horizontal="right" vertical="center" textRotation="0" wrapText="0" indent="0" justifyLastLine="0" shrinkToFit="0" readingOrder="0"/>
      <border diagonalUp="0" diagonalDown="0" outline="0">
        <left style="thin">
          <color theme="3" tint="0.59996337778862885"/>
        </left>
        <right style="thin">
          <color theme="3" tint="-0.24994659260841701"/>
        </right>
        <top style="thin">
          <color theme="3" tint="0.59996337778862885"/>
        </top>
        <bottom style="thin">
          <color theme="3" tint="0.599963377788628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fill>
        <patternFill patternType="solid">
          <fgColor rgb="FFFFFFFF"/>
          <bgColor rgb="FFDBE5F1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/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22" formatCode="mmm\-yy"/>
      <fill>
        <patternFill patternType="solid">
          <fgColor rgb="FFFFFFFF"/>
          <bgColor rgb="FFDBE5F1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9" formatCode="m/d/yyyy"/>
      <fill>
        <patternFill patternType="solid">
          <fgColor rgb="FFFFFFFF"/>
          <bgColor rgb="FFDBE5F1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fill>
        <patternFill patternType="solid">
          <fgColor rgb="FFFFFFFF"/>
          <bgColor rgb="FFDBE5F1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fill>
        <patternFill patternType="solid">
          <fgColor rgb="FFFFFFFF"/>
          <bgColor rgb="FFDBE5F1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border outline="0">
        <left style="thin">
          <color theme="3" tint="-0.24994659260841701"/>
        </left>
        <top style="thin">
          <color theme="3" tint="-0.2499465926084170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theme="3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000000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alignment horizontal="right" vertical="center" textRotation="0" wrapText="0" indent="0" justifyLastLine="0" shrinkToFit="0" readingOrder="0"/>
      <border diagonalUp="0" diagonalDown="0" outline="0">
        <left style="thin">
          <color theme="3" tint="0.59996337778862885"/>
        </left>
        <right style="thin">
          <color theme="3" tint="-0.24994659260841701"/>
        </right>
        <top style="thin">
          <color theme="3" tint="0.59996337778862885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3" tint="0.59996337778862885"/>
        </top>
        <bottom style="thin">
          <color theme="3" tint="0.599963377788628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alignment horizontal="right" vertical="center" textRotation="0" wrapText="0" indent="0" justifyLastLine="0" shrinkToFit="0" readingOrder="0"/>
      <border diagonalUp="0" diagonalDown="0" outline="0">
        <left style="thin">
          <color theme="3" tint="0.59996337778862885"/>
        </left>
        <right style="thin">
          <color theme="3" tint="-0.24994659260841701"/>
        </right>
        <top style="thin">
          <color theme="3" tint="0.59996337778862885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3" tint="0.59996337778862885"/>
        </top>
        <bottom style="thin">
          <color theme="3" tint="0.599963377788628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alignment horizontal="right" vertical="center" textRotation="0" wrapText="0" indent="0" justifyLastLine="0" shrinkToFit="0" readingOrder="0"/>
      <border diagonalUp="0" diagonalDown="0" outline="0">
        <left style="thin">
          <color theme="3" tint="0.59996337778862885"/>
        </left>
        <right style="thin">
          <color theme="3" tint="-0.24994659260841701"/>
        </right>
        <top style="thin">
          <color theme="3" tint="0.59996337778862885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alignment horizontal="right" vertical="center" textRotation="0" wrapText="0" indent="0" justifyLastLine="0" shrinkToFit="0" readingOrder="0"/>
      <border diagonalUp="0" diagonalDown="0" outline="0">
        <left style="thin">
          <color theme="3" tint="0.59996337778862885"/>
        </left>
        <right style="thin">
          <color theme="3" tint="-0.24994659260841701"/>
        </right>
        <top style="thin">
          <color theme="3" tint="0.59996337778862885"/>
        </top>
        <bottom style="thin">
          <color theme="3" tint="0.599963377788628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fill>
        <patternFill patternType="solid">
          <fgColor rgb="FFFFFFFF"/>
          <bgColor rgb="FFDBE5F1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/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22" formatCode="mmm\-yy"/>
      <fill>
        <patternFill patternType="solid">
          <fgColor rgb="FFFFFFFF"/>
          <bgColor rgb="FFDBE5F1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9" formatCode="m/d/yyyy"/>
      <fill>
        <patternFill patternType="solid">
          <fgColor rgb="FFFFFFFF"/>
          <bgColor rgb="FFDBE5F1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fill>
        <patternFill patternType="solid">
          <fgColor rgb="FFFFFFFF"/>
          <bgColor rgb="FFDBE5F1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fill>
        <patternFill patternType="solid">
          <fgColor rgb="FFFFFFFF"/>
          <bgColor rgb="FFDBE5F1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border outline="0">
        <left style="thin">
          <color theme="3" tint="-0.24994659260841701"/>
        </left>
        <top style="thin">
          <color theme="3" tint="-0.2499465926084170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theme="3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000000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alignment horizontal="right" vertical="center" textRotation="0" wrapText="0" indent="0" justifyLastLine="0" shrinkToFit="0" readingOrder="0"/>
      <border diagonalUp="0" diagonalDown="0" outline="0">
        <left style="thin">
          <color theme="3" tint="0.59996337778862885"/>
        </left>
        <right style="thin">
          <color theme="3" tint="-0.24994659260841701"/>
        </right>
        <top style="thin">
          <color theme="3" tint="0.59996337778862885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3" tint="0.59996337778862885"/>
        </top>
        <bottom style="thin">
          <color theme="3" tint="0.599963377788628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alignment horizontal="right" vertical="center" textRotation="0" wrapText="0" indent="0" justifyLastLine="0" shrinkToFit="0" readingOrder="0"/>
      <border diagonalUp="0" diagonalDown="0" outline="0">
        <left style="thin">
          <color theme="3" tint="0.59996337778862885"/>
        </left>
        <right style="thin">
          <color theme="3" tint="-0.24994659260841701"/>
        </right>
        <top style="thin">
          <color theme="3" tint="0.59996337778862885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3" tint="0.59996337778862885"/>
        </top>
        <bottom style="thin">
          <color theme="3" tint="0.599963377788628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alignment horizontal="right" vertical="center" textRotation="0" wrapText="0" indent="0" justifyLastLine="0" shrinkToFit="0" readingOrder="0"/>
      <border diagonalUp="0" diagonalDown="0" outline="0">
        <left style="thin">
          <color theme="3" tint="0.59996337778862885"/>
        </left>
        <right style="thin">
          <color theme="3" tint="-0.24994659260841701"/>
        </right>
        <top style="thin">
          <color theme="3" tint="0.59996337778862885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alignment horizontal="right" vertical="center" textRotation="0" wrapText="0" indent="0" justifyLastLine="0" shrinkToFit="0" readingOrder="0"/>
      <border diagonalUp="0" diagonalDown="0" outline="0">
        <left style="thin">
          <color theme="3" tint="0.59996337778862885"/>
        </left>
        <right style="thin">
          <color theme="3" tint="-0.24994659260841701"/>
        </right>
        <top style="thin">
          <color theme="3" tint="0.59996337778862885"/>
        </top>
        <bottom style="thin">
          <color theme="3" tint="0.599963377788628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fill>
        <patternFill patternType="solid">
          <fgColor rgb="FFFFFFFF"/>
          <bgColor rgb="FFDBE5F1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/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22" formatCode="mmm\-yy"/>
      <fill>
        <patternFill patternType="solid">
          <fgColor rgb="FFFFFFFF"/>
          <bgColor rgb="FFDBE5F1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9" formatCode="m/d/yyyy"/>
      <fill>
        <patternFill patternType="solid">
          <fgColor rgb="FFFFFFFF"/>
          <bgColor rgb="FFDBE5F1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fill>
        <patternFill patternType="solid">
          <fgColor rgb="FFFFFFFF"/>
          <bgColor rgb="FFDBE5F1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fill>
        <patternFill patternType="solid">
          <fgColor rgb="FFFFFFFF"/>
          <bgColor rgb="FFDBE5F1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border outline="0">
        <left style="thin">
          <color theme="3" tint="-0.24994659260841701"/>
        </left>
        <top style="thin">
          <color theme="3" tint="-0.2499465926084170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theme="3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000000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alignment horizontal="right" vertical="center" textRotation="0" wrapText="0" indent="0" justifyLastLine="0" shrinkToFit="0" readingOrder="0"/>
      <border diagonalUp="0" diagonalDown="0" outline="0">
        <left style="thin">
          <color theme="3" tint="0.59996337778862885"/>
        </left>
        <right style="thin">
          <color theme="3" tint="-0.24994659260841701"/>
        </right>
        <top style="thin">
          <color theme="3" tint="0.59996337778862885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3" tint="0.59996337778862885"/>
        </top>
        <bottom style="thin">
          <color theme="3" tint="0.599963377788628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alignment horizontal="right" vertical="center" textRotation="0" wrapText="0" indent="0" justifyLastLine="0" shrinkToFit="0" readingOrder="0"/>
      <border diagonalUp="0" diagonalDown="0" outline="0">
        <left style="thin">
          <color theme="3" tint="0.59996337778862885"/>
        </left>
        <right style="thin">
          <color theme="3" tint="-0.24994659260841701"/>
        </right>
        <top style="thin">
          <color theme="3" tint="0.59996337778862885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3" tint="0.59996337778862885"/>
        </top>
        <bottom style="thin">
          <color theme="3" tint="0.599963377788628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alignment horizontal="right" vertical="center" textRotation="0" wrapText="0" indent="0" justifyLastLine="0" shrinkToFit="0" readingOrder="0"/>
      <border diagonalUp="0" diagonalDown="0" outline="0">
        <left style="thin">
          <color theme="3" tint="0.59996337778862885"/>
        </left>
        <right style="thin">
          <color theme="3" tint="-0.24994659260841701"/>
        </right>
        <top style="thin">
          <color theme="3" tint="0.59996337778862885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alignment horizontal="right" vertical="center" textRotation="0" wrapText="0" indent="0" justifyLastLine="0" shrinkToFit="0" readingOrder="0"/>
      <border diagonalUp="0" diagonalDown="0" outline="0">
        <left style="thin">
          <color theme="3" tint="0.59996337778862885"/>
        </left>
        <right style="thin">
          <color theme="3" tint="-0.24994659260841701"/>
        </right>
        <top style="thin">
          <color theme="3" tint="0.59996337778862885"/>
        </top>
        <bottom style="thin">
          <color theme="3" tint="0.599963377788628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fill>
        <patternFill patternType="solid">
          <fgColor rgb="FFFFFFFF"/>
          <bgColor rgb="FFDBE5F1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/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22" formatCode="mmm\-yy"/>
      <fill>
        <patternFill patternType="solid">
          <fgColor rgb="FFFFFFFF"/>
          <bgColor rgb="FFDBE5F1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9" formatCode="m/d/yyyy"/>
      <fill>
        <patternFill patternType="solid">
          <fgColor rgb="FFFFFFFF"/>
          <bgColor rgb="FFDBE5F1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fill>
        <patternFill patternType="solid">
          <fgColor rgb="FFFFFFFF"/>
          <bgColor rgb="FFDBE5F1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fill>
        <patternFill patternType="solid">
          <fgColor rgb="FFFFFFFF"/>
          <bgColor rgb="FFDBE5F1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border outline="0">
        <left style="thin">
          <color theme="3" tint="-0.24994659260841701"/>
        </left>
        <top style="thin">
          <color theme="3" tint="-0.2499465926084170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theme="3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000000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alignment horizontal="right" vertical="center" textRotation="0" wrapText="0" indent="0" justifyLastLine="0" shrinkToFit="0" readingOrder="0"/>
      <border diagonalUp="0" diagonalDown="0" outline="0">
        <left style="thin">
          <color theme="3" tint="0.59996337778862885"/>
        </left>
        <right style="thin">
          <color theme="3" tint="-0.24994659260841701"/>
        </right>
        <top style="thin">
          <color theme="3" tint="0.59996337778862885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3" tint="0.59996337778862885"/>
        </top>
        <bottom style="thin">
          <color theme="3" tint="0.599963377788628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alignment horizontal="right" vertical="center" textRotation="0" wrapText="0" indent="0" justifyLastLine="0" shrinkToFit="0" readingOrder="0"/>
      <border diagonalUp="0" diagonalDown="0" outline="0">
        <left style="thin">
          <color theme="3" tint="0.59996337778862885"/>
        </left>
        <right style="thin">
          <color theme="3" tint="-0.24994659260841701"/>
        </right>
        <top style="thin">
          <color theme="3" tint="0.59996337778862885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3" tint="0.59996337778862885"/>
        </top>
        <bottom style="thin">
          <color theme="3" tint="0.599963377788628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alignment horizontal="right" vertical="center" textRotation="0" wrapText="0" indent="0" justifyLastLine="0" shrinkToFit="0" readingOrder="0"/>
      <border diagonalUp="0" diagonalDown="0" outline="0">
        <left style="thin">
          <color theme="3" tint="0.59996337778862885"/>
        </left>
        <right style="thin">
          <color theme="3" tint="-0.24994659260841701"/>
        </right>
        <top style="thin">
          <color theme="3" tint="0.59996337778862885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alignment horizontal="right" vertical="center" textRotation="0" wrapText="0" indent="0" justifyLastLine="0" shrinkToFit="0" readingOrder="0"/>
      <border diagonalUp="0" diagonalDown="0" outline="0">
        <left style="thin">
          <color theme="3" tint="0.59996337778862885"/>
        </left>
        <right style="thin">
          <color theme="3" tint="-0.24994659260841701"/>
        </right>
        <top style="thin">
          <color theme="3" tint="0.59996337778862885"/>
        </top>
        <bottom style="thin">
          <color theme="3" tint="0.599963377788628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fill>
        <patternFill patternType="solid">
          <fgColor rgb="FFFFFFFF"/>
          <bgColor rgb="FFDBE5F1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/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22" formatCode="mmm\-yy"/>
      <fill>
        <patternFill patternType="solid">
          <fgColor rgb="FFFFFFFF"/>
          <bgColor rgb="FFDBE5F1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9" formatCode="m/d/yyyy"/>
      <fill>
        <patternFill patternType="solid">
          <fgColor rgb="FFFFFFFF"/>
          <bgColor rgb="FFDBE5F1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fill>
        <patternFill patternType="solid">
          <fgColor rgb="FFFFFFFF"/>
          <bgColor rgb="FFDBE5F1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fill>
        <patternFill patternType="solid">
          <fgColor rgb="FFFFFFFF"/>
          <bgColor rgb="FFDBE5F1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border outline="0">
        <left style="thin">
          <color theme="3" tint="-0.24994659260841701"/>
        </left>
        <top style="thin">
          <color theme="3" tint="-0.2499465926084170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theme="3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000000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alignment horizontal="right" vertical="center" textRotation="0" wrapText="0" indent="0" justifyLastLine="0" shrinkToFit="0" readingOrder="0"/>
      <border diagonalUp="0" diagonalDown="0" outline="0">
        <left style="thin">
          <color theme="3" tint="0.59996337778862885"/>
        </left>
        <right style="thin">
          <color theme="3" tint="-0.24994659260841701"/>
        </right>
        <top style="thin">
          <color theme="3" tint="0.59996337778862885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3" tint="0.59996337778862885"/>
        </top>
        <bottom style="thin">
          <color theme="3" tint="0.599963377788628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alignment horizontal="right" vertical="center" textRotation="0" wrapText="0" indent="0" justifyLastLine="0" shrinkToFit="0" readingOrder="0"/>
      <border diagonalUp="0" diagonalDown="0" outline="0">
        <left style="thin">
          <color theme="3" tint="0.59996337778862885"/>
        </left>
        <right style="thin">
          <color theme="3" tint="-0.24994659260841701"/>
        </right>
        <top style="thin">
          <color theme="3" tint="0.59996337778862885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3" tint="0.59996337778862885"/>
        </top>
        <bottom style="thin">
          <color theme="3" tint="0.599963377788628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alignment horizontal="right" vertical="center" textRotation="0" wrapText="0" indent="0" justifyLastLine="0" shrinkToFit="0" readingOrder="0"/>
      <border diagonalUp="0" diagonalDown="0" outline="0">
        <left style="thin">
          <color theme="3" tint="0.59996337778862885"/>
        </left>
        <right style="thin">
          <color theme="3" tint="-0.24994659260841701"/>
        </right>
        <top style="thin">
          <color theme="3" tint="0.59996337778862885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3" tint="0.59996337778862885"/>
        </top>
        <bottom style="thin">
          <color theme="3" tint="0.599963377788628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fill>
        <patternFill patternType="solid">
          <fgColor rgb="FFFFFFFF"/>
          <bgColor rgb="FFDBE5F1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22" formatCode="mmm\-yy"/>
      <fill>
        <patternFill patternType="solid">
          <fgColor rgb="FFFFFFFF"/>
          <bgColor rgb="FFDBE5F1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9" formatCode="m/d/yyyy"/>
      <fill>
        <patternFill patternType="solid">
          <fgColor rgb="FFFFFFFF"/>
          <bgColor rgb="FFDBE5F1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fill>
        <patternFill patternType="solid">
          <fgColor rgb="FFFFFFFF"/>
          <bgColor rgb="FFDBE5F1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fill>
        <patternFill patternType="solid">
          <fgColor rgb="FFFFFFFF"/>
          <bgColor rgb="FFDBE5F1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/>
        <top style="thin">
          <color theme="3" tint="-0.24994659260841701"/>
        </top>
        <bottom style="thin">
          <color theme="3" tint="-0.24994659260841701"/>
        </bottom>
      </border>
    </dxf>
    <dxf>
      <border outline="0">
        <left style="thin">
          <color theme="3" tint="-0.24994659260841701"/>
        </left>
        <top style="thin">
          <color theme="3" tint="-0.2499465926084170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theme="3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000000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alignment horizontal="right" vertical="center" textRotation="0" wrapText="0" indent="0" justifyLastLine="0" shrinkToFit="0" readingOrder="0"/>
      <border diagonalUp="0" diagonalDown="0" outline="0">
        <left style="thin">
          <color theme="3" tint="0.59996337778862885"/>
        </left>
        <right style="thin">
          <color theme="3" tint="-0.24994659260841701"/>
        </right>
        <top style="thin">
          <color theme="3" tint="0.59996337778862885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3" tint="0.59996337778862885"/>
        </top>
        <bottom style="thin">
          <color theme="3" tint="0.599963377788628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alignment horizontal="right" vertical="center" textRotation="0" wrapText="0" indent="0" justifyLastLine="0" shrinkToFit="0" readingOrder="0"/>
      <border diagonalUp="0" diagonalDown="0" outline="0">
        <left style="thin">
          <color theme="3" tint="0.59996337778862885"/>
        </left>
        <right style="thin">
          <color theme="3" tint="-0.24994659260841701"/>
        </right>
        <top style="thin">
          <color theme="3" tint="0.59996337778862885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3" tint="0.59996337778862885"/>
        </top>
        <bottom style="thin">
          <color theme="3" tint="0.599963377788628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alignment horizontal="right" vertical="center" textRotation="0" wrapText="0" indent="0" justifyLastLine="0" shrinkToFit="0" readingOrder="0"/>
      <border diagonalUp="0" diagonalDown="0" outline="0">
        <left style="thin">
          <color theme="3" tint="0.59996337778862885"/>
        </left>
        <right style="thin">
          <color theme="3" tint="-0.24994659260841701"/>
        </right>
        <top style="thin">
          <color theme="3" tint="0.59996337778862885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alignment horizontal="right" vertical="center" textRotation="0" wrapText="0" indent="0" justifyLastLine="0" shrinkToFit="0" readingOrder="0"/>
      <border diagonalUp="0" diagonalDown="0" outline="0">
        <left style="thin">
          <color theme="3" tint="0.59996337778862885"/>
        </left>
        <right style="thin">
          <color theme="3" tint="-0.24994659260841701"/>
        </right>
        <top style="thin">
          <color theme="3" tint="0.59996337778862885"/>
        </top>
        <bottom style="thin">
          <color theme="3" tint="0.599963377788628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fill>
        <patternFill patternType="solid">
          <fgColor rgb="FFFFFFFF"/>
          <bgColor rgb="FFDBE5F1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22" formatCode="mmm\-yy"/>
      <fill>
        <patternFill patternType="solid">
          <fgColor rgb="FFFFFFFF"/>
          <bgColor rgb="FFDBE5F1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9" formatCode="m/d/yyyy"/>
      <fill>
        <patternFill patternType="solid">
          <fgColor rgb="FFFFFFFF"/>
          <bgColor rgb="FFDBE5F1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fill>
        <patternFill patternType="solid">
          <fgColor rgb="FFFFFFFF"/>
          <bgColor rgb="FFDBE5F1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fill>
        <patternFill patternType="solid">
          <fgColor rgb="FFFFFFFF"/>
          <bgColor rgb="FFDBE5F1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/>
        <top style="thin">
          <color theme="3" tint="-0.24994659260841701"/>
        </top>
        <bottom style="thin">
          <color theme="3" tint="-0.24994659260841701"/>
        </bottom>
      </border>
    </dxf>
    <dxf>
      <border outline="0">
        <left style="thin">
          <color theme="3" tint="-0.24994659260841701"/>
        </left>
        <top style="thin">
          <color theme="3" tint="-0.2499465926084170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theme="3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000000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alignment horizontal="right" vertical="center" textRotation="0" wrapText="0" indent="0" justifyLastLine="0" shrinkToFit="0" readingOrder="0"/>
      <border diagonalUp="0" diagonalDown="0" outline="0">
        <left style="thin">
          <color theme="3" tint="0.59996337778862885"/>
        </left>
        <right style="thin">
          <color theme="3" tint="-0.24994659260841701"/>
        </right>
        <top style="thin">
          <color theme="3" tint="0.59996337778862885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3" tint="0.59996337778862885"/>
        </top>
        <bottom style="thin">
          <color theme="3" tint="0.599963377788628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alignment horizontal="right" vertical="center" textRotation="0" wrapText="0" indent="0" justifyLastLine="0" shrinkToFit="0" readingOrder="0"/>
      <border diagonalUp="0" diagonalDown="0" outline="0">
        <left style="thin">
          <color theme="3" tint="0.59996337778862885"/>
        </left>
        <right style="thin">
          <color theme="3" tint="-0.24994659260841701"/>
        </right>
        <top style="thin">
          <color theme="3" tint="0.59996337778862885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3" tint="0.59996337778862885"/>
        </top>
        <bottom style="thin">
          <color theme="3" tint="0.599963377788628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alignment horizontal="right" vertical="center" textRotation="0" wrapText="0" indent="0" justifyLastLine="0" shrinkToFit="0" readingOrder="0"/>
      <border diagonalUp="0" diagonalDown="0" outline="0">
        <left style="thin">
          <color theme="3" tint="0.59996337778862885"/>
        </left>
        <right style="thin">
          <color theme="3" tint="-0.24994659260841701"/>
        </right>
        <top style="thin">
          <color theme="3" tint="0.59996337778862885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3" tint="0.59996337778862885"/>
        </top>
        <bottom style="thin">
          <color theme="3" tint="0.599963377788628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fill>
        <patternFill patternType="solid">
          <fgColor rgb="FFFFFFFF"/>
          <bgColor rgb="FFDBE5F1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22" formatCode="mmm\-yy"/>
      <fill>
        <patternFill patternType="solid">
          <fgColor rgb="FFFFFFFF"/>
          <bgColor rgb="FFDBE5F1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9" formatCode="m/d/yyyy"/>
      <fill>
        <patternFill patternType="solid">
          <fgColor rgb="FFFFFFFF"/>
          <bgColor rgb="FFDBE5F1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fill>
        <patternFill patternType="solid">
          <fgColor rgb="FFFFFFFF"/>
          <bgColor rgb="FFDBE5F1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fill>
        <patternFill patternType="solid">
          <fgColor rgb="FFFFFFFF"/>
          <bgColor rgb="FFDBE5F1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/>
        <top style="thin">
          <color theme="3" tint="-0.24994659260841701"/>
        </top>
        <bottom style="thin">
          <color theme="3" tint="-0.24994659260841701"/>
        </bottom>
      </border>
    </dxf>
    <dxf>
      <border outline="0">
        <left style="thin">
          <color theme="3" tint="-0.24994659260841701"/>
        </left>
        <top style="thin">
          <color theme="3" tint="-0.2499465926084170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theme="3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000000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alignment horizontal="right" vertical="center" textRotation="0" wrapText="0" indent="0" justifyLastLine="0" shrinkToFit="0" readingOrder="0"/>
      <border diagonalUp="0" diagonalDown="0" outline="0">
        <left style="thin">
          <color theme="3" tint="0.59996337778862885"/>
        </left>
        <right style="thin">
          <color theme="3" tint="-0.24994659260841701"/>
        </right>
        <top style="thin">
          <color theme="3" tint="0.59996337778862885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3" tint="0.59996337778862885"/>
        </top>
        <bottom style="thin">
          <color theme="3" tint="0.599963377788628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alignment horizontal="right" vertical="center" textRotation="0" wrapText="0" indent="0" justifyLastLine="0" shrinkToFit="0" readingOrder="0"/>
      <border diagonalUp="0" diagonalDown="0" outline="0">
        <left style="thin">
          <color theme="3" tint="0.59996337778862885"/>
        </left>
        <right style="thin">
          <color theme="3" tint="-0.24994659260841701"/>
        </right>
        <top style="thin">
          <color theme="3" tint="0.59996337778862885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3" tint="0.59996337778862885"/>
        </top>
        <bottom style="thin">
          <color theme="3" tint="0.599963377788628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alignment horizontal="right" vertical="center" textRotation="0" wrapText="0" indent="0" justifyLastLine="0" shrinkToFit="0" readingOrder="0"/>
      <border diagonalUp="0" diagonalDown="0" outline="0">
        <left style="thin">
          <color theme="3" tint="0.59996337778862885"/>
        </left>
        <right style="thin">
          <color theme="3" tint="-0.24994659260841701"/>
        </right>
        <top style="thin">
          <color theme="3" tint="0.59996337778862885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66" formatCode="&quot;$ &quot;#,##0.00;&quot;$ &quot;\-#,##0.00;&quot;$ &quot;#,##0.00"/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3" tint="0.59996337778862885"/>
        </top>
        <bottom style="thin">
          <color theme="3" tint="0.599963377788628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fill>
        <patternFill patternType="solid">
          <fgColor rgb="FFFFFFFF"/>
          <bgColor rgb="FFDBE5F1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22" formatCode="mmm\-yy"/>
      <fill>
        <patternFill patternType="solid">
          <fgColor rgb="FFFFFFFF"/>
          <bgColor rgb="FFDBE5F1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numFmt numFmtId="19" formatCode="m/d/yyyy"/>
      <fill>
        <patternFill patternType="solid">
          <fgColor rgb="FFFFFFFF"/>
          <bgColor rgb="FFDBE5F1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fill>
        <patternFill patternType="solid">
          <fgColor rgb="FFFFFFFF"/>
          <bgColor rgb="FFDBE5F1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family val="2"/>
        <scheme val="none"/>
      </font>
      <fill>
        <patternFill patternType="solid">
          <fgColor rgb="FFFFFFFF"/>
          <bgColor rgb="FFDBE5F1"/>
        </patternFill>
      </fill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FFFFFF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/>
        <top style="thin">
          <color theme="3" tint="-0.24994659260841701"/>
        </top>
        <bottom style="thin">
          <color theme="3" tint="-0.24994659260841701"/>
        </bottom>
      </border>
    </dxf>
    <dxf>
      <border outline="0">
        <left style="thin">
          <color theme="3" tint="-0.24994659260841701"/>
        </left>
        <top style="thin">
          <color theme="3" tint="-0.2499465926084170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theme="3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rgb="FF1F497D"/>
        <name val="Verdana"/>
        <scheme val="none"/>
      </font>
      <numFmt numFmtId="0" formatCode="General"/>
      <fill>
        <patternFill patternType="solid">
          <fgColor rgb="FF000000"/>
          <bgColor rgb="FFDBE5F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C879544A-D420-418A-93A0-52C16E818AA7}" name="OrderBal27" displayName="OrderBal27" ref="A4:H320" totalsRowCount="1" headerRowDxfId="259" dataDxfId="257" headerRowBorderDxfId="258" tableBorderDxfId="256">
  <autoFilter ref="A4:H319" xr:uid="{F2AC577A-50F4-42BF-9FF2-50E2A8EE28E4}"/>
  <tableColumns count="8">
    <tableColumn id="1" xr3:uid="{1187A2D3-F686-44CC-B6EC-8B5ABA9F9610}" name="Order" dataDxfId="255" totalsRowDxfId="254" dataCellStyle="SAPMemberCell"/>
    <tableColumn id="2" xr3:uid="{38C5DF79-F742-4C25-8B13-C5570106B0CD}" name="Column1" dataDxfId="253" totalsRowDxfId="252" dataCellStyle="SAPMemberCell"/>
    <tableColumn id="3" xr3:uid="{4271C83F-1EAB-4C75-945C-39FEFD4B9284}" name="Created on" dataDxfId="251" totalsRowDxfId="250" dataCellStyle="SAPMemberCell"/>
    <tableColumn id="4" xr3:uid="{050BB06C-7890-4DFC-8DA3-D0A75F3C2A7F}" name="Last Settled" dataDxfId="249" totalsRowDxfId="248" dataCellStyle="SAPMemberCell"/>
    <tableColumn id="5" xr3:uid="{5D46A799-9E71-454B-AF74-060E4C514822}" name="Budget Level 2" dataDxfId="247" totalsRowDxfId="246" dataCellStyle="SAPMemberCell"/>
    <tableColumn id="6" xr3:uid="{C06A4BA0-72B6-49B5-8AAA-C5F11759E71A}" name="Annual_x000a_(Actual)" totalsRowFunction="sum" dataDxfId="245" totalsRowDxfId="244" dataCellStyle="SAPDataCell"/>
    <tableColumn id="7" xr3:uid="{B0E2039E-7DE7-425A-94D6-B529B62D6F31}" name="Unpaid" totalsRowFunction="sum" dataDxfId="243" totalsRowDxfId="242"/>
    <tableColumn id="8" xr3:uid="{AB868896-ABB8-4567-965F-0A949FA96361}" name="Bal as of 12/31/2023" totalsRowFunction="sum" dataDxfId="241" totalsRowDxfId="240" dataCellStyle="SAPDataCell">
      <calculatedColumnFormula>SUM(OrderBal27[[#This Row],[Annual
(Actual)]:[Unpaid]])</calculatedColumnFormula>
    </tableColumn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EF145362-815C-4401-85CE-0CA843B80C4F}" name="OrderBal18" displayName="OrderBal18" ref="A4:H303" totalsRowCount="1" headerRowDxfId="79" dataDxfId="77" headerRowBorderDxfId="78" tableBorderDxfId="76">
  <autoFilter ref="A4:H302" xr:uid="{F2AC577A-50F4-42BF-9FF2-50E2A8EE28E4}"/>
  <tableColumns count="8">
    <tableColumn id="1" xr3:uid="{4C5C9BE6-ED49-4791-BF36-19D2F41ED7ED}" name="Order" dataDxfId="75" totalsRowDxfId="74" dataCellStyle="SAPMemberCell"/>
    <tableColumn id="2" xr3:uid="{270BD571-91E2-49E9-8480-B88744DE3EA4}" name="Column1" dataDxfId="73" totalsRowDxfId="72" dataCellStyle="SAPMemberCell"/>
    <tableColumn id="3" xr3:uid="{2A7D545F-BEA9-4AC1-A994-4CEBFFBE8CAC}" name="Created on" dataDxfId="71" totalsRowDxfId="70" dataCellStyle="SAPMemberCell"/>
    <tableColumn id="4" xr3:uid="{020E0F52-66B4-47A2-87BC-363CC0D09F12}" name="Last Settled" dataDxfId="69" totalsRowDxfId="68" dataCellStyle="SAPMemberCell"/>
    <tableColumn id="5" xr3:uid="{965AE761-AD90-49AE-9149-E377B16A43DC}" name="Budget Level 2" dataDxfId="67" totalsRowDxfId="66" dataCellStyle="SAPMemberCell"/>
    <tableColumn id="6" xr3:uid="{47910380-2E0D-43C2-9BBD-ED1869684F43}" name="Annual_x000a_(Actual)" totalsRowFunction="sum" dataDxfId="65" totalsRowDxfId="64" dataCellStyle="SAPDataCell"/>
    <tableColumn id="7" xr3:uid="{2038B3EA-EFD6-4415-92D8-9EE4EA8F75A9}" name="Unpaid" totalsRowFunction="sum" dataDxfId="63" totalsRowDxfId="62"/>
    <tableColumn id="8" xr3:uid="{9DA77841-E0F5-4BF9-A23A-588E45B74E66}" name="Bal as of 03/31/2023" totalsRowFunction="sum" dataDxfId="61" totalsRowDxfId="60" dataCellStyle="SAPDataCell">
      <calculatedColumnFormula>SUM(OrderBal18[[#This Row],[Annual
(Actual)]:[Unpaid]])</calculatedColumnFormula>
    </tableColumn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B89DA609-4471-4FB4-A67F-EECA1106A268}" name="OrderBal17" displayName="OrderBal17" ref="A4:H304" totalsRowCount="1" headerRowDxfId="59" dataDxfId="57" headerRowBorderDxfId="58" tableBorderDxfId="56">
  <autoFilter ref="A4:H303" xr:uid="{F2AC577A-50F4-42BF-9FF2-50E2A8EE28E4}"/>
  <tableColumns count="8">
    <tableColumn id="1" xr3:uid="{8572A5E0-FF5D-432F-80AA-9192F43F2F18}" name="Order" dataDxfId="55" totalsRowDxfId="54" dataCellStyle="SAPMemberCell"/>
    <tableColumn id="2" xr3:uid="{BF295E95-35D3-46A9-A709-834E8912C1D0}" name="Column1" dataDxfId="53" totalsRowDxfId="52" dataCellStyle="SAPMemberCell"/>
    <tableColumn id="3" xr3:uid="{3DE576B2-E861-422E-86F5-AB4FEC0095AC}" name="Created on" dataDxfId="51" totalsRowDxfId="50" dataCellStyle="SAPMemberCell"/>
    <tableColumn id="4" xr3:uid="{609A0275-2749-4C7C-8AD4-9F0F1EDC1BF1}" name="Last Settled" dataDxfId="49" totalsRowDxfId="48" dataCellStyle="SAPMemberCell"/>
    <tableColumn id="5" xr3:uid="{3C266F5F-A0AC-4D7E-981D-65ACCFD790CC}" name="Budget Level 2" dataDxfId="47" totalsRowDxfId="46" dataCellStyle="SAPMemberCell"/>
    <tableColumn id="6" xr3:uid="{3D6DFDCA-F3B7-41B1-B25E-F11FB8DF9A97}" name="Annual_x000a_(Actual)" totalsRowFunction="sum" dataDxfId="45" totalsRowDxfId="44" dataCellStyle="SAPDataCell"/>
    <tableColumn id="7" xr3:uid="{1BCBF920-5A02-4362-B1E8-51F7BE13B58A}" name="Unpaid" totalsRowFunction="sum" dataDxfId="43" totalsRowDxfId="42"/>
    <tableColumn id="8" xr3:uid="{02CAEB72-F661-465A-9B1D-C2801C9F194F}" name="Bal as of 02/28/2023" totalsRowFunction="sum" dataDxfId="41" totalsRowDxfId="40" dataCellStyle="SAPDataCell">
      <calculatedColumnFormula>SUM(OrderBal17[[#This Row],[Annual
(Actual)]:[Unpaid]])</calculatedColumnFormula>
    </tableColumn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6C085AA-C819-4E2A-84D9-5CE000FB4F0C}" name="OrderBal9" displayName="OrderBal9" ref="A4:H303" totalsRowCount="1" headerRowDxfId="39" dataDxfId="37" headerRowBorderDxfId="38" tableBorderDxfId="36">
  <autoFilter ref="A4:H302" xr:uid="{F2AC577A-50F4-42BF-9FF2-50E2A8EE28E4}"/>
  <tableColumns count="8">
    <tableColumn id="1" xr3:uid="{2B379506-AEE1-44BD-8EE9-CC6621014D7A}" name="Order" dataDxfId="35" totalsRowDxfId="34" dataCellStyle="SAPMemberCell"/>
    <tableColumn id="2" xr3:uid="{F7FE9F80-B0D6-41FE-ACD1-F2A1045FD48D}" name="Column1" dataDxfId="33" totalsRowDxfId="32" dataCellStyle="SAPMemberCell"/>
    <tableColumn id="3" xr3:uid="{5452EC18-2870-4766-81F9-A014737EFB65}" name="Created on" dataDxfId="31" totalsRowDxfId="30" dataCellStyle="SAPMemberCell"/>
    <tableColumn id="4" xr3:uid="{9C09A1A5-EA8C-4CB0-9C51-6E47C02BB3FB}" name="Last Settled" dataDxfId="29" totalsRowDxfId="28" dataCellStyle="SAPMemberCell"/>
    <tableColumn id="5" xr3:uid="{31CF4E97-8B2F-40DF-A665-E4AC473ED3C1}" name="Budget Level 2" dataDxfId="27" totalsRowDxfId="26" dataCellStyle="SAPMemberCell"/>
    <tableColumn id="6" xr3:uid="{F02554EE-DFCA-4AD7-AF1B-79DE881B35BE}" name="Annual_x000a_(Actual)" totalsRowFunction="sum" dataDxfId="25" totalsRowDxfId="24" dataCellStyle="SAPDataCell"/>
    <tableColumn id="7" xr3:uid="{9EEECB8B-5F52-4F98-89D1-9767EB5B03C1}" name="Unpaid" totalsRowFunction="sum" dataDxfId="23" totalsRowDxfId="22"/>
    <tableColumn id="8" xr3:uid="{DCCBA1BD-8C43-4CFF-A539-509FF11DE1B4}" name="Bal as of 01/31/2023" totalsRowFunction="sum" dataDxfId="21" totalsRowDxfId="20" dataCellStyle="SAPDataCell">
      <calculatedColumnFormula>SUM(OrderBal9[[#This Row],[Annual
(Actual)]:[Unpaid]])</calculatedColumnFormula>
    </tableColumn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4BF451E-61CC-4CC8-990A-4689ECA2419D}" name="OrderBal16" displayName="OrderBal16" ref="A4:H295" totalsRowCount="1" headerRowDxfId="19" dataDxfId="17" headerRowBorderDxfId="18" tableBorderDxfId="16">
  <autoFilter ref="A4:H294" xr:uid="{F2AC577A-50F4-42BF-9FF2-50E2A8EE28E4}"/>
  <tableColumns count="8">
    <tableColumn id="1" xr3:uid="{8672E65D-3208-434F-B179-71BE3F18A1BE}" name="Order" dataDxfId="15" totalsRowDxfId="14" dataCellStyle="SAPMemberCell"/>
    <tableColumn id="2" xr3:uid="{FF86A49A-B535-4A14-AF08-8F38ADBBD972}" name="Column1" dataDxfId="13" totalsRowDxfId="12" dataCellStyle="SAPMemberCell"/>
    <tableColumn id="3" xr3:uid="{DBCE0515-C5B4-430C-9BF9-7FBE33F9519A}" name="Created on" dataDxfId="11" totalsRowDxfId="10" dataCellStyle="SAPMemberCell"/>
    <tableColumn id="4" xr3:uid="{6B18B059-1D68-49E2-9A56-864ED38B1AC0}" name="Last Settled" dataDxfId="9" totalsRowDxfId="8" dataCellStyle="SAPMemberCell"/>
    <tableColumn id="5" xr3:uid="{A3CB38C2-74A2-4317-9F16-8E1152F3C5DC}" name="Budget Level 2" dataDxfId="7" totalsRowDxfId="6" dataCellStyle="SAPMemberCell"/>
    <tableColumn id="6" xr3:uid="{58DBD44C-6B3F-4B6D-BA17-D6B61A8AF227}" name="Annual_x000a_(Actual)" totalsRowFunction="sum" dataDxfId="5" totalsRowDxfId="4" dataCellStyle="SAPDataCell"/>
    <tableColumn id="7" xr3:uid="{ECC13BA6-46BC-4BFB-B5C7-1EB582A1D4AF}" name="Unpaid" totalsRowFunction="sum" dataDxfId="3" totalsRowDxfId="2"/>
    <tableColumn id="8" xr3:uid="{8F7B1038-3C4C-437B-8339-C76EEE2E417C}" name="Bal as of 12/31/2022" totalsRowFunction="sum" dataDxfId="1" totalsRowDxfId="0" dataCellStyle="SAPDataCell">
      <calculatedColumnFormula>SUM(OrderBal16[[#This Row],[Annual
(Actual)]:[Unpaid]])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E8F16B7D-C8F3-464D-B409-90214F593CFB}" name="OrderBal26" displayName="OrderBal26" ref="A4:H321" totalsRowCount="1" headerRowDxfId="239" dataDxfId="237" headerRowBorderDxfId="238" tableBorderDxfId="236">
  <autoFilter ref="A4:H320" xr:uid="{F2AC577A-50F4-42BF-9FF2-50E2A8EE28E4}"/>
  <tableColumns count="8">
    <tableColumn id="1" xr3:uid="{463E523F-6424-493D-9EAD-66529B65726E}" name="Order" dataDxfId="235" totalsRowDxfId="234" dataCellStyle="SAPMemberCell"/>
    <tableColumn id="2" xr3:uid="{DC50FE39-0897-44B1-A757-C67613B88F5D}" name="Column1" dataDxfId="233" totalsRowDxfId="232" dataCellStyle="SAPMemberCell"/>
    <tableColumn id="3" xr3:uid="{A6CB1E28-28F4-4F52-8389-ADE4C1162715}" name="Created on" dataDxfId="231" totalsRowDxfId="230" dataCellStyle="SAPMemberCell"/>
    <tableColumn id="4" xr3:uid="{0168E195-3A17-4370-92D3-6C7C62F504F8}" name="Last Settled" dataDxfId="229" totalsRowDxfId="228" dataCellStyle="SAPMemberCell"/>
    <tableColumn id="5" xr3:uid="{D2906622-EFD5-4365-908D-52EE76F1F8C8}" name="Budget Level 2" dataDxfId="227" totalsRowDxfId="226" dataCellStyle="SAPMemberCell"/>
    <tableColumn id="6" xr3:uid="{484B8B14-C16B-427D-9434-35A41E542D89}" name="Annual_x000a_(Actual)" totalsRowFunction="sum" dataDxfId="225" totalsRowDxfId="224" dataCellStyle="SAPDataCell"/>
    <tableColumn id="7" xr3:uid="{CCF34A84-837B-448C-ADD2-0E4CF4E4630E}" name="Unpaid" totalsRowFunction="sum" dataDxfId="223" totalsRowDxfId="222"/>
    <tableColumn id="8" xr3:uid="{03690083-BBBF-4EEA-9552-FD865622DCBF}" name="Bal as of 11/30/2023" totalsRowFunction="sum" dataDxfId="221" totalsRowDxfId="220" dataCellStyle="SAPDataCell">
      <calculatedColumnFormula>SUM(OrderBal26[[#This Row],[Annual
(Actual)]:[Unpaid]])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021E2AD6-EF60-441D-9F67-6B2BDD223ED6}" name="OrderBal25" displayName="OrderBal25" ref="A4:H315" totalsRowCount="1" headerRowDxfId="219" dataDxfId="217" headerRowBorderDxfId="218" tableBorderDxfId="216">
  <autoFilter ref="A4:H314" xr:uid="{F2AC577A-50F4-42BF-9FF2-50E2A8EE28E4}"/>
  <tableColumns count="8">
    <tableColumn id="1" xr3:uid="{7F71726F-BC75-435A-9A08-745596042F55}" name="Order" dataDxfId="215" totalsRowDxfId="214" dataCellStyle="SAPMemberCell"/>
    <tableColumn id="2" xr3:uid="{4742CABF-8C77-4D07-BA08-47453B4E028D}" name="Column1" dataDxfId="213" totalsRowDxfId="212" dataCellStyle="SAPMemberCell"/>
    <tableColumn id="3" xr3:uid="{AD180C03-810D-4A80-84EB-974673C39954}" name="Created on" dataDxfId="211" totalsRowDxfId="210" dataCellStyle="SAPMemberCell"/>
    <tableColumn id="4" xr3:uid="{2C3B1D0E-6B8F-49B1-B9FF-C5E66CCF2E94}" name="Last Settled" dataDxfId="209" totalsRowDxfId="208" dataCellStyle="SAPMemberCell"/>
    <tableColumn id="5" xr3:uid="{56D5E895-0F8D-4B23-AAD4-37FA9C2E2F06}" name="Budget Level 2" dataDxfId="207" totalsRowDxfId="206" dataCellStyle="SAPMemberCell"/>
    <tableColumn id="6" xr3:uid="{1046308D-4B73-4DD5-A274-AEC94482B6E5}" name="Annual_x000a_(Actual)" totalsRowFunction="sum" dataDxfId="205" totalsRowDxfId="204" dataCellStyle="SAPDataCell"/>
    <tableColumn id="7" xr3:uid="{9827AB44-55C1-4310-AB2A-F0A571251B3E}" name="Unpaid" totalsRowFunction="sum" dataDxfId="203" totalsRowDxfId="202"/>
    <tableColumn id="8" xr3:uid="{A234101F-3724-4459-87D6-9DB18C0867D5}" name="Bal as of 10/31/2023" totalsRowFunction="sum" dataDxfId="201" totalsRowDxfId="200" dataCellStyle="SAPDataCell">
      <calculatedColumnFormula>SUM(OrderBal25[[#This Row],[Annual
(Actual)]:[Unpaid]])</calculatedColumnFormula>
    </tableColumn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EDE407A3-A962-4A05-9056-FA367C4494D3}" name="OrderBal24" displayName="OrderBal24" ref="A4:H312" totalsRowCount="1" headerRowDxfId="199" dataDxfId="197" headerRowBorderDxfId="198" tableBorderDxfId="196">
  <autoFilter ref="A4:H311" xr:uid="{F2AC577A-50F4-42BF-9FF2-50E2A8EE28E4}"/>
  <tableColumns count="8">
    <tableColumn id="1" xr3:uid="{6B155E69-E6CE-4E0A-B36F-33F2486A8362}" name="Order" dataDxfId="195" totalsRowDxfId="194" dataCellStyle="SAPMemberCell"/>
    <tableColumn id="2" xr3:uid="{8659392F-CF89-4EEA-8559-25D5A9EF7C89}" name="Column1" dataDxfId="193" totalsRowDxfId="192" dataCellStyle="SAPMemberCell"/>
    <tableColumn id="3" xr3:uid="{8666AC47-B74D-4C8A-BFF0-272A52698513}" name="Created on" dataDxfId="191" totalsRowDxfId="190" dataCellStyle="SAPMemberCell"/>
    <tableColumn id="4" xr3:uid="{6F5DDA20-D88D-4135-80E3-CF665AE8519A}" name="Last Settled" dataDxfId="189" totalsRowDxfId="188" dataCellStyle="SAPMemberCell"/>
    <tableColumn id="5" xr3:uid="{77A13C38-C5B1-47EF-A495-CCBA19ECFC1C}" name="Budget Level 2" dataDxfId="187" totalsRowDxfId="186" dataCellStyle="SAPMemberCell"/>
    <tableColumn id="6" xr3:uid="{608FE7C1-4463-4C04-9DE6-963EEC2FF443}" name="Annual_x000a_(Actual)" totalsRowFunction="sum" dataDxfId="185" totalsRowDxfId="184" dataCellStyle="SAPDataCell"/>
    <tableColumn id="7" xr3:uid="{09B4FC4A-5DFA-4C2A-88A1-E5BCA37B7772}" name="Unpaid" totalsRowFunction="sum" dataDxfId="183" totalsRowDxfId="182"/>
    <tableColumn id="8" xr3:uid="{56692456-988C-4945-A9E1-EBF688F201F7}" name="Bal as of 09/30/2023" totalsRowFunction="sum" dataDxfId="181" totalsRowDxfId="180" dataCellStyle="SAPDataCell">
      <calculatedColumnFormula>SUM(OrderBal24[[#This Row],[Annual
(Actual)]:[Unpaid]])</calculatedColumnFormula>
    </tableColumn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A81DB152-54FB-4D93-83AE-1EAD39A9B940}" name="OrderBal23" displayName="OrderBal23" ref="A4:H314" totalsRowCount="1" headerRowDxfId="179" dataDxfId="177" headerRowBorderDxfId="178" tableBorderDxfId="176">
  <autoFilter ref="A4:H313" xr:uid="{F2AC577A-50F4-42BF-9FF2-50E2A8EE28E4}"/>
  <tableColumns count="8">
    <tableColumn id="1" xr3:uid="{6CB7EA37-B982-4B99-B00B-D76C0A987156}" name="Order" dataDxfId="175" totalsRowDxfId="174" dataCellStyle="SAPMemberCell"/>
    <tableColumn id="2" xr3:uid="{3EB7F2C2-FD36-456F-AD21-2AE4C0DA9B76}" name="Column1" dataDxfId="173" totalsRowDxfId="172" dataCellStyle="SAPMemberCell"/>
    <tableColumn id="3" xr3:uid="{4AA45D16-0CC8-4834-82CB-1ACC6C240470}" name="Created on" dataDxfId="171" totalsRowDxfId="170" dataCellStyle="SAPMemberCell"/>
    <tableColumn id="4" xr3:uid="{ED37E038-8E26-4308-859F-F27BE4ED802C}" name="Last Settled" dataDxfId="169" totalsRowDxfId="168" dataCellStyle="SAPMemberCell"/>
    <tableColumn id="5" xr3:uid="{2B05D4B9-5729-4AA5-ACCC-B222D6F1D14E}" name="Budget Level 2" dataDxfId="167" totalsRowDxfId="166" dataCellStyle="SAPMemberCell"/>
    <tableColumn id="6" xr3:uid="{E3187B12-BE16-4344-A69E-691207DD025A}" name="Annual_x000a_(Actual)" totalsRowFunction="sum" dataDxfId="165" totalsRowDxfId="164" dataCellStyle="SAPDataCell"/>
    <tableColumn id="7" xr3:uid="{FA4F710E-9D80-46BF-B196-5AA5B2355E34}" name="Unpaid" totalsRowFunction="sum" dataDxfId="163" totalsRowDxfId="162"/>
    <tableColumn id="8" xr3:uid="{58AB4E90-BC48-4478-ACFE-667A7E9526EB}" name="Bal as of 08/31/2023" totalsRowFunction="sum" dataDxfId="161" totalsRowDxfId="160" dataCellStyle="SAPDataCell">
      <calculatedColumnFormula>SUM(OrderBal23[[#This Row],[Annual
(Actual)]:[Unpaid]])</calculatedColumnFormula>
    </tableColumn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65C5ED6-67AE-4C53-9452-BD71A81795CD}" name="OrderBal22" displayName="OrderBal22" ref="A4:H314" totalsRowCount="1" headerRowDxfId="159" dataDxfId="157" headerRowBorderDxfId="158" tableBorderDxfId="156">
  <autoFilter ref="A4:H313" xr:uid="{F2AC577A-50F4-42BF-9FF2-50E2A8EE28E4}"/>
  <tableColumns count="8">
    <tableColumn id="1" xr3:uid="{4BF66D74-9834-4BAB-AAE2-538118983BEE}" name="Order" dataDxfId="155" totalsRowDxfId="154" dataCellStyle="SAPMemberCell"/>
    <tableColumn id="2" xr3:uid="{AA664092-4F52-40C5-B555-6E72FCFCC8A6}" name="Column1" dataDxfId="153" totalsRowDxfId="152" dataCellStyle="SAPMemberCell"/>
    <tableColumn id="3" xr3:uid="{1BA36ACD-CA83-44A9-9E22-8FA814883D3A}" name="Created on" dataDxfId="151" totalsRowDxfId="150" dataCellStyle="SAPMemberCell"/>
    <tableColumn id="4" xr3:uid="{8AE97089-9EA5-4C9C-8CA3-BC28192F35F3}" name="Last Settled" dataDxfId="149" totalsRowDxfId="148" dataCellStyle="SAPMemberCell"/>
    <tableColumn id="5" xr3:uid="{86FC6FD8-C839-4692-8FDF-A72E1F206993}" name="Budget Level 2" dataDxfId="147" totalsRowDxfId="146" dataCellStyle="SAPMemberCell"/>
    <tableColumn id="6" xr3:uid="{A3DA6600-58D6-41B1-9F09-DEF6EB4036A6}" name="Annual_x000a_(Actual)" totalsRowFunction="sum" dataDxfId="145" totalsRowDxfId="144" dataCellStyle="SAPDataCell"/>
    <tableColumn id="7" xr3:uid="{A9583CAD-43BC-447A-A3EF-02723D74CD37}" name="Unpaid" totalsRowFunction="sum" dataDxfId="143" totalsRowDxfId="142"/>
    <tableColumn id="8" xr3:uid="{3870722C-813B-43BB-A07A-2C8EEB78AE12}" name="Bal as of 07/31/2023" totalsRowFunction="sum" dataDxfId="141" totalsRowDxfId="140" dataCellStyle="SAPDataCell">
      <calculatedColumnFormula>SUM(OrderBal22[[#This Row],[Annual
(Actual)]:[Unpaid]])</calculatedColumnFormula>
    </tableColumn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A5AE1C78-8C3B-443B-834B-7F975BC7CA7A}" name="OrderBal21" displayName="OrderBal21" ref="A4:H305" totalsRowCount="1" headerRowDxfId="139" dataDxfId="137" headerRowBorderDxfId="138" tableBorderDxfId="136">
  <autoFilter ref="A4:H304" xr:uid="{F2AC577A-50F4-42BF-9FF2-50E2A8EE28E4}"/>
  <tableColumns count="8">
    <tableColumn id="1" xr3:uid="{D3020598-0A15-48D1-AB92-B4670B340F14}" name="Order" dataDxfId="135" totalsRowDxfId="134" dataCellStyle="SAPMemberCell"/>
    <tableColumn id="2" xr3:uid="{9C489D98-2DBA-4FBA-9A28-EA6758FCBEE3}" name="Column1" dataDxfId="133" totalsRowDxfId="132" dataCellStyle="SAPMemberCell"/>
    <tableColumn id="3" xr3:uid="{BEBA1BC5-A02B-4901-B915-58DDFECCE848}" name="Created on" dataDxfId="131" totalsRowDxfId="130" dataCellStyle="SAPMemberCell"/>
    <tableColumn id="4" xr3:uid="{BAE36C3F-BF63-434F-9C46-00263A18398D}" name="Last Settled" dataDxfId="129" totalsRowDxfId="128" dataCellStyle="SAPMemberCell"/>
    <tableColumn id="5" xr3:uid="{BE0897B7-CBE1-404C-BA98-29355979F351}" name="Budget Level 2" dataDxfId="127" totalsRowDxfId="126" dataCellStyle="SAPMemberCell"/>
    <tableColumn id="6" xr3:uid="{B101AD28-4890-4AE1-BD6D-4C36F721550C}" name="Annual_x000a_(Actual)" totalsRowFunction="sum" dataDxfId="125" totalsRowDxfId="124" dataCellStyle="SAPDataCell"/>
    <tableColumn id="7" xr3:uid="{BE579BC1-4F98-4A9B-BDA7-6FD88CD9ABE1}" name="Unpaid" totalsRowFunction="sum" dataDxfId="123" totalsRowDxfId="122"/>
    <tableColumn id="8" xr3:uid="{2DA19830-B6CE-4A53-A0CD-D94441C30BC1}" name="Bal as of 06/30/2023" totalsRowFunction="sum" dataDxfId="121" totalsRowDxfId="120" dataCellStyle="SAPDataCell">
      <calculatedColumnFormula>SUM(OrderBal21[[#This Row],[Annual
(Actual)]:[Unpaid]])</calculatedColumnFormula>
    </tableColumn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3E791058-61E0-48CD-9BFB-ED227D829BCF}" name="OrderBal20" displayName="OrderBal20" ref="A4:H306" totalsRowCount="1" headerRowDxfId="119" dataDxfId="117" headerRowBorderDxfId="118" tableBorderDxfId="116">
  <autoFilter ref="A4:H305" xr:uid="{F2AC577A-50F4-42BF-9FF2-50E2A8EE28E4}"/>
  <tableColumns count="8">
    <tableColumn id="1" xr3:uid="{250715A1-8BA6-4374-8852-0A05C9CF78F2}" name="Order" dataDxfId="115" totalsRowDxfId="114" dataCellStyle="SAPMemberCell"/>
    <tableColumn id="2" xr3:uid="{B7D211E8-0065-41BC-8411-301944ACD32B}" name="Column1" dataDxfId="113" totalsRowDxfId="112" dataCellStyle="SAPMemberCell"/>
    <tableColumn id="3" xr3:uid="{AB6D26DB-9713-4CD8-A16B-A1A6A6269CF9}" name="Created on" dataDxfId="111" totalsRowDxfId="110" dataCellStyle="SAPMemberCell"/>
    <tableColumn id="4" xr3:uid="{EDDA5C80-C998-4795-8CE7-5EAEEFA524AC}" name="Last Settled" dataDxfId="109" totalsRowDxfId="108" dataCellStyle="SAPMemberCell"/>
    <tableColumn id="5" xr3:uid="{DA1C4EFF-00EA-47B1-BCEC-ACA81AD2A8DE}" name="Budget Level 2" dataDxfId="107" totalsRowDxfId="106" dataCellStyle="SAPMemberCell"/>
    <tableColumn id="6" xr3:uid="{4F0971AF-9C25-49C8-A355-75AA879C3EEA}" name="Annual_x000a_(Actual)" totalsRowFunction="sum" dataDxfId="105" totalsRowDxfId="104" dataCellStyle="SAPDataCell"/>
    <tableColumn id="7" xr3:uid="{F403E181-AE55-4162-845B-D731A9D063CF}" name="Unpaid" totalsRowFunction="sum" dataDxfId="103" totalsRowDxfId="102"/>
    <tableColumn id="8" xr3:uid="{8C73F973-1310-4967-8E2E-864A12932E4C}" name="Bal as of 05/31/2023" totalsRowFunction="sum" dataDxfId="101" totalsRowDxfId="100" dataCellStyle="SAPDataCell">
      <calculatedColumnFormula>SUM(OrderBal20[[#This Row],[Annual
(Actual)]:[Unpaid]])</calculatedColumnFormula>
    </tableColumn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77486099-B9B9-40EB-8B13-F1DD9A107CE0}" name="OrderBal19" displayName="OrderBal19" ref="A4:H303" totalsRowCount="1" headerRowDxfId="99" dataDxfId="97" headerRowBorderDxfId="98" tableBorderDxfId="96">
  <autoFilter ref="A4:H302" xr:uid="{F2AC577A-50F4-42BF-9FF2-50E2A8EE28E4}"/>
  <tableColumns count="8">
    <tableColumn id="1" xr3:uid="{34EBCAAB-0798-4408-9E03-D5F11590ECB3}" name="Order" dataDxfId="95" totalsRowDxfId="94" dataCellStyle="SAPMemberCell"/>
    <tableColumn id="2" xr3:uid="{5E353ED6-1FC9-4AFF-BFDD-CD51578547D2}" name="Column1" dataDxfId="93" totalsRowDxfId="92" dataCellStyle="SAPMemberCell"/>
    <tableColumn id="3" xr3:uid="{3962EC01-A3A6-44E4-81C4-FCC24394AD82}" name="Created on" dataDxfId="91" totalsRowDxfId="90" dataCellStyle="SAPMemberCell"/>
    <tableColumn id="4" xr3:uid="{C65E19BA-6D6A-4E25-9939-3623CDE9028A}" name="Last Settled" dataDxfId="89" totalsRowDxfId="88" dataCellStyle="SAPMemberCell"/>
    <tableColumn id="5" xr3:uid="{3E8789BA-D750-4239-8FE2-69030A7B7F7F}" name="Budget Level 2" dataDxfId="87" totalsRowDxfId="86" dataCellStyle="SAPMemberCell"/>
    <tableColumn id="6" xr3:uid="{F362EAE3-54FA-4CB0-B4B8-2D67A506BCE3}" name="Annual_x000a_(Actual)" totalsRowFunction="sum" dataDxfId="85" totalsRowDxfId="84" dataCellStyle="SAPDataCell"/>
    <tableColumn id="7" xr3:uid="{2177C936-834D-454B-A0DE-7A315628E9C0}" name="Unpaid" totalsRowFunction="sum" dataDxfId="83" totalsRowDxfId="82"/>
    <tableColumn id="8" xr3:uid="{235C4596-9109-4412-B4A7-0571DDA30AF0}" name="Bal as of 04/30/2023" totalsRowFunction="sum" dataDxfId="81" totalsRowDxfId="80" dataCellStyle="SAPDataCell">
      <calculatedColumnFormula>SUM(OrderBal19[[#This Row],[Annual
(Actual)]:[Unpaid]])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25267-F1CA-4ADB-88D3-AC2773D34DD1}">
  <sheetPr>
    <pageSetUpPr fitToPage="1"/>
  </sheetPr>
  <dimension ref="A1:H321"/>
  <sheetViews>
    <sheetView tabSelected="1" zoomScaleNormal="100" workbookViewId="0">
      <selection activeCell="C28" sqref="C28"/>
    </sheetView>
  </sheetViews>
  <sheetFormatPr defaultRowHeight="12.5" outlineLevelCol="1" x14ac:dyDescent="0.25"/>
  <cols>
    <col min="1" max="1" width="11" customWidth="1"/>
    <col min="2" max="2" width="37" bestFit="1" customWidth="1"/>
    <col min="3" max="3" width="15.7265625" customWidth="1"/>
    <col min="4" max="4" width="14.7265625" customWidth="1" outlineLevel="1"/>
    <col min="5" max="5" width="28.7265625" customWidth="1" outlineLevel="1"/>
    <col min="6" max="6" width="16.7265625" customWidth="1"/>
    <col min="7" max="7" width="18.7265625" customWidth="1" outlineLevel="1"/>
    <col min="8" max="8" width="20" customWidth="1"/>
    <col min="9" max="9" width="14" bestFit="1" customWidth="1"/>
  </cols>
  <sheetData>
    <row r="1" spans="1:8" s="1" customFormat="1" ht="20" x14ac:dyDescent="0.25">
      <c r="B1"/>
      <c r="F1" s="2" t="s">
        <v>0</v>
      </c>
      <c r="G1" s="2" t="s">
        <v>1</v>
      </c>
      <c r="H1" s="2" t="s">
        <v>2</v>
      </c>
    </row>
    <row r="4" spans="1:8" s="21" customFormat="1" ht="13" x14ac:dyDescent="0.3">
      <c r="A4" s="3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5" t="s">
        <v>8</v>
      </c>
      <c r="G4" s="4" t="s">
        <v>9</v>
      </c>
      <c r="H4" s="6" t="s">
        <v>1017</v>
      </c>
    </row>
    <row r="5" spans="1:8" x14ac:dyDescent="0.25">
      <c r="A5" s="7" t="s">
        <v>503</v>
      </c>
      <c r="B5" s="7" t="s">
        <v>10</v>
      </c>
      <c r="C5" s="7" t="s">
        <v>11</v>
      </c>
      <c r="D5" s="7" t="s">
        <v>1018</v>
      </c>
      <c r="E5" s="7" t="s">
        <v>929</v>
      </c>
      <c r="F5" s="8">
        <v>6078552.9000000004</v>
      </c>
      <c r="G5" s="9"/>
      <c r="H5" s="8">
        <f>SUM(OrderBal27[[#This Row],[Annual
(Actual)]:[Unpaid]])</f>
        <v>6078552.9000000004</v>
      </c>
    </row>
    <row r="6" spans="1:8" x14ac:dyDescent="0.25">
      <c r="A6" s="7" t="s">
        <v>505</v>
      </c>
      <c r="B6" s="7" t="s">
        <v>14</v>
      </c>
      <c r="C6" s="7" t="s">
        <v>15</v>
      </c>
      <c r="D6" s="7" t="s">
        <v>1018</v>
      </c>
      <c r="E6" s="7" t="s">
        <v>929</v>
      </c>
      <c r="F6" s="8">
        <v>107104.2</v>
      </c>
      <c r="G6" s="9"/>
      <c r="H6" s="8">
        <f>SUM(OrderBal27[[#This Row],[Annual
(Actual)]:[Unpaid]])</f>
        <v>107104.2</v>
      </c>
    </row>
    <row r="7" spans="1:8" x14ac:dyDescent="0.25">
      <c r="A7" s="7" t="s">
        <v>506</v>
      </c>
      <c r="B7" s="7" t="s">
        <v>16</v>
      </c>
      <c r="C7" s="7" t="s">
        <v>17</v>
      </c>
      <c r="D7" s="7" t="s">
        <v>1018</v>
      </c>
      <c r="E7" s="7" t="s">
        <v>929</v>
      </c>
      <c r="F7" s="8">
        <v>313016.7</v>
      </c>
      <c r="G7" s="9"/>
      <c r="H7" s="8">
        <f>SUM(OrderBal27[[#This Row],[Annual
(Actual)]:[Unpaid]])</f>
        <v>313016.7</v>
      </c>
    </row>
    <row r="8" spans="1:8" x14ac:dyDescent="0.25">
      <c r="A8" s="7" t="s">
        <v>507</v>
      </c>
      <c r="B8" s="7" t="s">
        <v>18</v>
      </c>
      <c r="C8" s="7" t="s">
        <v>19</v>
      </c>
      <c r="D8" s="7" t="s">
        <v>1018</v>
      </c>
      <c r="E8" s="7" t="s">
        <v>929</v>
      </c>
      <c r="F8" s="8">
        <v>1018283.86</v>
      </c>
      <c r="G8" s="9"/>
      <c r="H8" s="8">
        <f>SUM(OrderBal27[[#This Row],[Annual
(Actual)]:[Unpaid]])</f>
        <v>1018283.86</v>
      </c>
    </row>
    <row r="9" spans="1:8" x14ac:dyDescent="0.25">
      <c r="A9" s="7" t="s">
        <v>508</v>
      </c>
      <c r="B9" s="7" t="s">
        <v>20</v>
      </c>
      <c r="C9" s="7" t="s">
        <v>21</v>
      </c>
      <c r="D9" s="7" t="s">
        <v>1018</v>
      </c>
      <c r="E9" s="7" t="s">
        <v>929</v>
      </c>
      <c r="F9" s="8">
        <v>169902.4</v>
      </c>
      <c r="G9" s="9"/>
      <c r="H9" s="8">
        <f>SUM(OrderBal27[[#This Row],[Annual
(Actual)]:[Unpaid]])</f>
        <v>169902.4</v>
      </c>
    </row>
    <row r="10" spans="1:8" x14ac:dyDescent="0.25">
      <c r="A10" s="7" t="s">
        <v>509</v>
      </c>
      <c r="B10" s="7" t="s">
        <v>22</v>
      </c>
      <c r="C10" s="7" t="s">
        <v>23</v>
      </c>
      <c r="D10" s="7" t="s">
        <v>1018</v>
      </c>
      <c r="E10" s="7" t="s">
        <v>929</v>
      </c>
      <c r="F10" s="8">
        <v>540661.32999999996</v>
      </c>
      <c r="G10" s="9"/>
      <c r="H10" s="8">
        <f>SUM(OrderBal27[[#This Row],[Annual
(Actual)]:[Unpaid]])</f>
        <v>540661.32999999996</v>
      </c>
    </row>
    <row r="11" spans="1:8" x14ac:dyDescent="0.25">
      <c r="A11" s="7" t="s">
        <v>510</v>
      </c>
      <c r="B11" s="7" t="s">
        <v>24</v>
      </c>
      <c r="C11" s="7" t="s">
        <v>25</v>
      </c>
      <c r="D11" s="7" t="s">
        <v>26</v>
      </c>
      <c r="E11" s="7" t="s">
        <v>929</v>
      </c>
      <c r="F11" s="8">
        <v>0.01</v>
      </c>
      <c r="G11" s="9"/>
      <c r="H11" s="8">
        <f>SUM(OrderBal27[[#This Row],[Annual
(Actual)]:[Unpaid]])</f>
        <v>0.01</v>
      </c>
    </row>
    <row r="12" spans="1:8" x14ac:dyDescent="0.25">
      <c r="A12" s="7" t="s">
        <v>511</v>
      </c>
      <c r="B12" s="7" t="s">
        <v>27</v>
      </c>
      <c r="C12" s="7" t="s">
        <v>28</v>
      </c>
      <c r="D12" s="7" t="s">
        <v>1018</v>
      </c>
      <c r="E12" s="7" t="s">
        <v>929</v>
      </c>
      <c r="F12" s="8">
        <v>10700.02</v>
      </c>
      <c r="G12" s="9"/>
      <c r="H12" s="8">
        <f>SUM(OrderBal27[[#This Row],[Annual
(Actual)]:[Unpaid]])</f>
        <v>10700.02</v>
      </c>
    </row>
    <row r="13" spans="1:8" x14ac:dyDescent="0.25">
      <c r="A13" s="7" t="s">
        <v>512</v>
      </c>
      <c r="B13" s="7" t="s">
        <v>29</v>
      </c>
      <c r="C13" s="7" t="s">
        <v>30</v>
      </c>
      <c r="D13" s="7" t="s">
        <v>1018</v>
      </c>
      <c r="E13" s="7" t="s">
        <v>929</v>
      </c>
      <c r="F13" s="8">
        <v>-0.78</v>
      </c>
      <c r="G13" s="9"/>
      <c r="H13" s="8">
        <f>SUM(OrderBal27[[#This Row],[Annual
(Actual)]:[Unpaid]])</f>
        <v>-0.78</v>
      </c>
    </row>
    <row r="14" spans="1:8" x14ac:dyDescent="0.25">
      <c r="A14" s="7" t="s">
        <v>513</v>
      </c>
      <c r="B14" s="7" t="s">
        <v>31</v>
      </c>
      <c r="C14" s="7" t="s">
        <v>32</v>
      </c>
      <c r="D14" s="7" t="s">
        <v>1018</v>
      </c>
      <c r="E14" s="7" t="s">
        <v>929</v>
      </c>
      <c r="F14" s="8">
        <v>37018.629999999997</v>
      </c>
      <c r="G14" s="9"/>
      <c r="H14" s="8">
        <f>SUM(OrderBal27[[#This Row],[Annual
(Actual)]:[Unpaid]])</f>
        <v>37018.629999999997</v>
      </c>
    </row>
    <row r="15" spans="1:8" x14ac:dyDescent="0.25">
      <c r="A15" s="7" t="s">
        <v>514</v>
      </c>
      <c r="B15" s="7" t="s">
        <v>33</v>
      </c>
      <c r="C15" s="7" t="s">
        <v>34</v>
      </c>
      <c r="D15" s="7" t="s">
        <v>1018</v>
      </c>
      <c r="E15" s="7" t="s">
        <v>929</v>
      </c>
      <c r="F15" s="8">
        <v>609102.81000000006</v>
      </c>
      <c r="G15" s="9"/>
      <c r="H15" s="8">
        <f>SUM(OrderBal27[[#This Row],[Annual
(Actual)]:[Unpaid]])</f>
        <v>609102.81000000006</v>
      </c>
    </row>
    <row r="16" spans="1:8" x14ac:dyDescent="0.25">
      <c r="A16" s="7" t="s">
        <v>515</v>
      </c>
      <c r="B16" s="7" t="s">
        <v>35</v>
      </c>
      <c r="C16" s="7" t="s">
        <v>36</v>
      </c>
      <c r="D16" s="7" t="s">
        <v>1018</v>
      </c>
      <c r="E16" s="7" t="s">
        <v>929</v>
      </c>
      <c r="F16" s="8">
        <v>332667.28000000003</v>
      </c>
      <c r="G16" s="9"/>
      <c r="H16" s="8">
        <f>SUM(OrderBal27[[#This Row],[Annual
(Actual)]:[Unpaid]])</f>
        <v>332667.28000000003</v>
      </c>
    </row>
    <row r="17" spans="1:8" x14ac:dyDescent="0.25">
      <c r="A17" s="7" t="s">
        <v>516</v>
      </c>
      <c r="B17" s="7" t="s">
        <v>37</v>
      </c>
      <c r="C17" s="7" t="s">
        <v>38</v>
      </c>
      <c r="D17" s="7" t="s">
        <v>1018</v>
      </c>
      <c r="E17" s="7" t="s">
        <v>929</v>
      </c>
      <c r="F17" s="8">
        <v>0.02</v>
      </c>
      <c r="G17" s="9"/>
      <c r="H17" s="8">
        <f>SUM(OrderBal27[[#This Row],[Annual
(Actual)]:[Unpaid]])</f>
        <v>0.02</v>
      </c>
    </row>
    <row r="18" spans="1:8" x14ac:dyDescent="0.25">
      <c r="A18" s="7" t="s">
        <v>517</v>
      </c>
      <c r="B18" s="7" t="s">
        <v>39</v>
      </c>
      <c r="C18" s="7" t="s">
        <v>40</v>
      </c>
      <c r="D18" s="7" t="s">
        <v>1018</v>
      </c>
      <c r="E18" s="7" t="s">
        <v>929</v>
      </c>
      <c r="F18" s="8">
        <v>12056390.380000001</v>
      </c>
      <c r="G18" s="9">
        <v>-12056390.359999999</v>
      </c>
      <c r="H18" s="8">
        <f>SUM(OrderBal27[[#This Row],[Annual
(Actual)]:[Unpaid]])</f>
        <v>2.0000001415610313E-2</v>
      </c>
    </row>
    <row r="19" spans="1:8" x14ac:dyDescent="0.25">
      <c r="A19" s="7" t="s">
        <v>518</v>
      </c>
      <c r="B19" s="7" t="s">
        <v>41</v>
      </c>
      <c r="C19" s="7" t="s">
        <v>42</v>
      </c>
      <c r="D19" s="7" t="s">
        <v>1018</v>
      </c>
      <c r="E19" s="7" t="s">
        <v>929</v>
      </c>
      <c r="F19" s="8">
        <v>286911.03999999998</v>
      </c>
      <c r="G19" s="9">
        <v>-273324.59999999998</v>
      </c>
      <c r="H19" s="8">
        <f>SUM(OrderBal27[[#This Row],[Annual
(Actual)]:[Unpaid]])</f>
        <v>13586.440000000002</v>
      </c>
    </row>
    <row r="20" spans="1:8" x14ac:dyDescent="0.25">
      <c r="A20" s="7" t="s">
        <v>519</v>
      </c>
      <c r="B20" s="7" t="s">
        <v>43</v>
      </c>
      <c r="C20" s="7" t="s">
        <v>44</v>
      </c>
      <c r="D20" s="7" t="s">
        <v>880</v>
      </c>
      <c r="E20" s="7" t="s">
        <v>929</v>
      </c>
      <c r="F20" s="8">
        <v>-0.31</v>
      </c>
      <c r="G20" s="9"/>
      <c r="H20" s="8">
        <f>SUM(OrderBal27[[#This Row],[Annual
(Actual)]:[Unpaid]])</f>
        <v>-0.31</v>
      </c>
    </row>
    <row r="21" spans="1:8" x14ac:dyDescent="0.25">
      <c r="A21" s="7" t="s">
        <v>520</v>
      </c>
      <c r="B21" s="7" t="s">
        <v>45</v>
      </c>
      <c r="C21" s="7" t="s">
        <v>44</v>
      </c>
      <c r="D21" s="7" t="s">
        <v>1018</v>
      </c>
      <c r="E21" s="7" t="s">
        <v>929</v>
      </c>
      <c r="F21" s="8">
        <v>141219.07999999999</v>
      </c>
      <c r="G21" s="9"/>
      <c r="H21" s="8">
        <f>SUM(OrderBal27[[#This Row],[Annual
(Actual)]:[Unpaid]])</f>
        <v>141219.07999999999</v>
      </c>
    </row>
    <row r="22" spans="1:8" x14ac:dyDescent="0.25">
      <c r="A22" s="7" t="s">
        <v>521</v>
      </c>
      <c r="B22" s="7" t="s">
        <v>46</v>
      </c>
      <c r="C22" s="7" t="s">
        <v>47</v>
      </c>
      <c r="D22" s="7" t="s">
        <v>1018</v>
      </c>
      <c r="E22" s="7" t="s">
        <v>48</v>
      </c>
      <c r="F22" s="8">
        <v>-0.03</v>
      </c>
      <c r="G22" s="9"/>
      <c r="H22" s="8">
        <f>SUM(OrderBal27[[#This Row],[Annual
(Actual)]:[Unpaid]])</f>
        <v>-0.03</v>
      </c>
    </row>
    <row r="23" spans="1:8" x14ac:dyDescent="0.25">
      <c r="A23" s="7" t="s">
        <v>522</v>
      </c>
      <c r="B23" s="7" t="s">
        <v>49</v>
      </c>
      <c r="C23" s="7" t="s">
        <v>47</v>
      </c>
      <c r="D23" s="7" t="s">
        <v>1018</v>
      </c>
      <c r="E23" s="7" t="s">
        <v>48</v>
      </c>
      <c r="F23" s="8">
        <v>110229.1</v>
      </c>
      <c r="G23" s="9"/>
      <c r="H23" s="8">
        <f>SUM(OrderBal27[[#This Row],[Annual
(Actual)]:[Unpaid]])</f>
        <v>110229.1</v>
      </c>
    </row>
    <row r="24" spans="1:8" x14ac:dyDescent="0.25">
      <c r="A24" s="7" t="s">
        <v>523</v>
      </c>
      <c r="B24" s="7" t="s">
        <v>50</v>
      </c>
      <c r="C24" s="7" t="s">
        <v>51</v>
      </c>
      <c r="D24" s="7" t="s">
        <v>1018</v>
      </c>
      <c r="E24" s="7" t="s">
        <v>48</v>
      </c>
      <c r="F24" s="8">
        <v>-11504.37</v>
      </c>
      <c r="G24" s="9"/>
      <c r="H24" s="8">
        <f>SUM(OrderBal27[[#This Row],[Annual
(Actual)]:[Unpaid]])</f>
        <v>-11504.37</v>
      </c>
    </row>
    <row r="25" spans="1:8" x14ac:dyDescent="0.25">
      <c r="A25" s="7" t="s">
        <v>524</v>
      </c>
      <c r="B25" s="7" t="s">
        <v>52</v>
      </c>
      <c r="C25" s="7" t="s">
        <v>53</v>
      </c>
      <c r="D25" s="7" t="s">
        <v>1018</v>
      </c>
      <c r="E25" s="7" t="s">
        <v>929</v>
      </c>
      <c r="F25" s="8">
        <v>-0.15</v>
      </c>
      <c r="G25" s="9"/>
      <c r="H25" s="8">
        <f>SUM(OrderBal27[[#This Row],[Annual
(Actual)]:[Unpaid]])</f>
        <v>-0.15</v>
      </c>
    </row>
    <row r="26" spans="1:8" x14ac:dyDescent="0.25">
      <c r="A26" s="7" t="s">
        <v>525</v>
      </c>
      <c r="B26" s="7" t="s">
        <v>54</v>
      </c>
      <c r="C26" s="7" t="s">
        <v>55</v>
      </c>
      <c r="D26" s="7" t="s">
        <v>990</v>
      </c>
      <c r="E26" s="7" t="s">
        <v>57</v>
      </c>
      <c r="F26" s="8">
        <v>7387854.5</v>
      </c>
      <c r="G26" s="9"/>
      <c r="H26" s="8">
        <f>SUM(OrderBal27[[#This Row],[Annual
(Actual)]:[Unpaid]])</f>
        <v>7387854.5</v>
      </c>
    </row>
    <row r="27" spans="1:8" x14ac:dyDescent="0.25">
      <c r="A27" s="7" t="s">
        <v>526</v>
      </c>
      <c r="B27" s="7" t="s">
        <v>58</v>
      </c>
      <c r="C27" s="7" t="s">
        <v>59</v>
      </c>
      <c r="D27" s="7" t="s">
        <v>1018</v>
      </c>
      <c r="E27" s="7" t="s">
        <v>780</v>
      </c>
      <c r="F27" s="8">
        <v>2587065.79</v>
      </c>
      <c r="G27" s="9"/>
      <c r="H27" s="8">
        <f>SUM(OrderBal27[[#This Row],[Annual
(Actual)]:[Unpaid]])</f>
        <v>2587065.79</v>
      </c>
    </row>
    <row r="28" spans="1:8" x14ac:dyDescent="0.25">
      <c r="A28" s="7" t="s">
        <v>527</v>
      </c>
      <c r="B28" s="7" t="s">
        <v>60</v>
      </c>
      <c r="C28" s="7" t="s">
        <v>61</v>
      </c>
      <c r="D28" s="7" t="s">
        <v>1018</v>
      </c>
      <c r="E28" s="7" t="s">
        <v>929</v>
      </c>
      <c r="F28" s="8">
        <v>231060.45</v>
      </c>
      <c r="G28" s="9"/>
      <c r="H28" s="8">
        <f>SUM(OrderBal27[[#This Row],[Annual
(Actual)]:[Unpaid]])</f>
        <v>231060.45</v>
      </c>
    </row>
    <row r="29" spans="1:8" x14ac:dyDescent="0.25">
      <c r="A29" s="7" t="s">
        <v>528</v>
      </c>
      <c r="B29" s="7" t="s">
        <v>951</v>
      </c>
      <c r="C29" s="7" t="s">
        <v>63</v>
      </c>
      <c r="D29" s="7" t="s">
        <v>1018</v>
      </c>
      <c r="E29" s="7" t="s">
        <v>929</v>
      </c>
      <c r="F29" s="8">
        <v>177161.46</v>
      </c>
      <c r="G29" s="9"/>
      <c r="H29" s="8">
        <f>SUM(OrderBal27[[#This Row],[Annual
(Actual)]:[Unpaid]])</f>
        <v>177161.46</v>
      </c>
    </row>
    <row r="30" spans="1:8" x14ac:dyDescent="0.25">
      <c r="A30" s="7" t="s">
        <v>529</v>
      </c>
      <c r="B30" s="7" t="s">
        <v>64</v>
      </c>
      <c r="C30" s="7" t="s">
        <v>65</v>
      </c>
      <c r="D30" s="7" t="s">
        <v>1018</v>
      </c>
      <c r="E30" s="7" t="s">
        <v>929</v>
      </c>
      <c r="F30" s="8">
        <v>143638.9</v>
      </c>
      <c r="G30" s="9"/>
      <c r="H30" s="8">
        <f>SUM(OrderBal27[[#This Row],[Annual
(Actual)]:[Unpaid]])</f>
        <v>143638.9</v>
      </c>
    </row>
    <row r="31" spans="1:8" x14ac:dyDescent="0.25">
      <c r="A31" s="7" t="s">
        <v>530</v>
      </c>
      <c r="B31" s="7" t="s">
        <v>66</v>
      </c>
      <c r="C31" s="7" t="s">
        <v>67</v>
      </c>
      <c r="D31" s="7" t="s">
        <v>1018</v>
      </c>
      <c r="E31" s="7" t="s">
        <v>929</v>
      </c>
      <c r="F31" s="8">
        <v>516314.08</v>
      </c>
      <c r="G31" s="9">
        <v>-329627.76</v>
      </c>
      <c r="H31" s="8">
        <f>SUM(OrderBal27[[#This Row],[Annual
(Actual)]:[Unpaid]])</f>
        <v>186686.32</v>
      </c>
    </row>
    <row r="32" spans="1:8" x14ac:dyDescent="0.25">
      <c r="A32" s="7" t="s">
        <v>531</v>
      </c>
      <c r="B32" s="7" t="s">
        <v>68</v>
      </c>
      <c r="C32" s="7" t="s">
        <v>69</v>
      </c>
      <c r="D32" s="7" t="s">
        <v>778</v>
      </c>
      <c r="E32" s="7" t="s">
        <v>929</v>
      </c>
      <c r="F32" s="8">
        <v>-0.08</v>
      </c>
      <c r="G32" s="9"/>
      <c r="H32" s="8">
        <f>SUM(OrderBal27[[#This Row],[Annual
(Actual)]:[Unpaid]])</f>
        <v>-0.08</v>
      </c>
    </row>
    <row r="33" spans="1:8" x14ac:dyDescent="0.25">
      <c r="A33" s="7" t="s">
        <v>532</v>
      </c>
      <c r="B33" s="7" t="s">
        <v>70</v>
      </c>
      <c r="C33" s="7" t="s">
        <v>71</v>
      </c>
      <c r="D33" s="7" t="s">
        <v>990</v>
      </c>
      <c r="E33" s="7" t="s">
        <v>57</v>
      </c>
      <c r="F33" s="8">
        <v>9509763.1300000008</v>
      </c>
      <c r="G33" s="9"/>
      <c r="H33" s="8">
        <f>SUM(OrderBal27[[#This Row],[Annual
(Actual)]:[Unpaid]])</f>
        <v>9509763.1300000008</v>
      </c>
    </row>
    <row r="34" spans="1:8" ht="13.5" customHeight="1" x14ac:dyDescent="0.25">
      <c r="A34" s="7" t="s">
        <v>534</v>
      </c>
      <c r="B34" s="7" t="s">
        <v>75</v>
      </c>
      <c r="C34" s="7" t="s">
        <v>76</v>
      </c>
      <c r="D34" s="7" t="s">
        <v>1018</v>
      </c>
      <c r="E34" s="7" t="s">
        <v>48</v>
      </c>
      <c r="F34" s="8">
        <v>2851105.54</v>
      </c>
      <c r="G34" s="9"/>
      <c r="H34" s="8">
        <f>SUM(OrderBal27[[#This Row],[Annual
(Actual)]:[Unpaid]])</f>
        <v>2851105.54</v>
      </c>
    </row>
    <row r="35" spans="1:8" x14ac:dyDescent="0.25">
      <c r="A35" s="7" t="s">
        <v>813</v>
      </c>
      <c r="B35" s="7" t="s">
        <v>814</v>
      </c>
      <c r="C35" s="7" t="s">
        <v>815</v>
      </c>
      <c r="D35" s="7" t="s">
        <v>1018</v>
      </c>
      <c r="E35" s="7" t="s">
        <v>929</v>
      </c>
      <c r="F35" s="8">
        <v>-0.06</v>
      </c>
      <c r="G35" s="9"/>
      <c r="H35" s="8">
        <f>SUM(OrderBal27[[#This Row],[Annual
(Actual)]:[Unpaid]])</f>
        <v>-0.06</v>
      </c>
    </row>
    <row r="36" spans="1:8" x14ac:dyDescent="0.25">
      <c r="A36" s="7" t="s">
        <v>538</v>
      </c>
      <c r="B36" s="7" t="s">
        <v>77</v>
      </c>
      <c r="C36" s="7" t="s">
        <v>78</v>
      </c>
      <c r="D36" s="7" t="s">
        <v>1018</v>
      </c>
      <c r="E36" s="7" t="s">
        <v>929</v>
      </c>
      <c r="F36" s="8">
        <v>-0.05</v>
      </c>
      <c r="G36" s="9"/>
      <c r="H36" s="8">
        <f>SUM(OrderBal27[[#This Row],[Annual
(Actual)]:[Unpaid]])</f>
        <v>-0.05</v>
      </c>
    </row>
    <row r="37" spans="1:8" x14ac:dyDescent="0.25">
      <c r="A37" s="7" t="s">
        <v>539</v>
      </c>
      <c r="B37" s="7" t="s">
        <v>79</v>
      </c>
      <c r="C37" s="7" t="s">
        <v>80</v>
      </c>
      <c r="D37" s="7" t="s">
        <v>913</v>
      </c>
      <c r="E37" s="7" t="s">
        <v>929</v>
      </c>
      <c r="F37" s="8">
        <v>3834.96</v>
      </c>
      <c r="G37" s="9"/>
      <c r="H37" s="8">
        <f>SUM(OrderBal27[[#This Row],[Annual
(Actual)]:[Unpaid]])</f>
        <v>3834.96</v>
      </c>
    </row>
    <row r="38" spans="1:8" x14ac:dyDescent="0.25">
      <c r="A38" s="7" t="s">
        <v>540</v>
      </c>
      <c r="B38" s="7" t="s">
        <v>81</v>
      </c>
      <c r="C38" s="7" t="s">
        <v>82</v>
      </c>
      <c r="D38" s="7" t="s">
        <v>1018</v>
      </c>
      <c r="E38" s="7" t="s">
        <v>929</v>
      </c>
      <c r="F38" s="8">
        <v>-0.04</v>
      </c>
      <c r="G38" s="9"/>
      <c r="H38" s="8">
        <f>SUM(OrderBal27[[#This Row],[Annual
(Actual)]:[Unpaid]])</f>
        <v>-0.04</v>
      </c>
    </row>
    <row r="39" spans="1:8" x14ac:dyDescent="0.25">
      <c r="A39" s="7" t="s">
        <v>541</v>
      </c>
      <c r="B39" s="7" t="s">
        <v>83</v>
      </c>
      <c r="C39" s="7" t="s">
        <v>84</v>
      </c>
      <c r="D39" s="7" t="s">
        <v>892</v>
      </c>
      <c r="E39" s="7" t="s">
        <v>929</v>
      </c>
      <c r="F39" s="8">
        <v>-0.02</v>
      </c>
      <c r="G39" s="9"/>
      <c r="H39" s="8">
        <f>SUM(OrderBal27[[#This Row],[Annual
(Actual)]:[Unpaid]])</f>
        <v>-0.02</v>
      </c>
    </row>
    <row r="40" spans="1:8" x14ac:dyDescent="0.25">
      <c r="A40" s="7" t="s">
        <v>542</v>
      </c>
      <c r="B40" s="7" t="s">
        <v>85</v>
      </c>
      <c r="C40" s="7" t="s">
        <v>86</v>
      </c>
      <c r="D40" s="7" t="s">
        <v>1018</v>
      </c>
      <c r="E40" s="7" t="s">
        <v>929</v>
      </c>
      <c r="F40" s="8">
        <v>364865.42</v>
      </c>
      <c r="G40" s="9"/>
      <c r="H40" s="8">
        <f>SUM(OrderBal27[[#This Row],[Annual
(Actual)]:[Unpaid]])</f>
        <v>364865.42</v>
      </c>
    </row>
    <row r="41" spans="1:8" x14ac:dyDescent="0.25">
      <c r="A41" s="7" t="s">
        <v>543</v>
      </c>
      <c r="B41" s="7" t="s">
        <v>87</v>
      </c>
      <c r="C41" s="7" t="s">
        <v>88</v>
      </c>
      <c r="D41" s="7" t="s">
        <v>1018</v>
      </c>
      <c r="E41" s="7" t="s">
        <v>929</v>
      </c>
      <c r="F41" s="8">
        <v>2512598.52</v>
      </c>
      <c r="G41" s="9"/>
      <c r="H41" s="8">
        <f>SUM(OrderBal27[[#This Row],[Annual
(Actual)]:[Unpaid]])</f>
        <v>2512598.52</v>
      </c>
    </row>
    <row r="42" spans="1:8" x14ac:dyDescent="0.25">
      <c r="A42" s="7" t="s">
        <v>544</v>
      </c>
      <c r="B42" s="7" t="s">
        <v>89</v>
      </c>
      <c r="C42" s="7" t="s">
        <v>90</v>
      </c>
      <c r="D42" s="7" t="s">
        <v>1018</v>
      </c>
      <c r="E42" s="7" t="s">
        <v>881</v>
      </c>
      <c r="F42" s="8">
        <v>93676.38</v>
      </c>
      <c r="G42" s="9"/>
      <c r="H42" s="8">
        <f>SUM(OrderBal27[[#This Row],[Annual
(Actual)]:[Unpaid]])</f>
        <v>93676.38</v>
      </c>
    </row>
    <row r="43" spans="1:8" x14ac:dyDescent="0.25">
      <c r="A43" s="7" t="s">
        <v>545</v>
      </c>
      <c r="B43" s="7" t="s">
        <v>92</v>
      </c>
      <c r="C43" s="7" t="s">
        <v>90</v>
      </c>
      <c r="D43" s="7" t="s">
        <v>1018</v>
      </c>
      <c r="E43" s="7" t="s">
        <v>929</v>
      </c>
      <c r="F43" s="8">
        <v>624968.43000000005</v>
      </c>
      <c r="G43" s="9"/>
      <c r="H43" s="8">
        <f>SUM(OrderBal27[[#This Row],[Annual
(Actual)]:[Unpaid]])</f>
        <v>624968.43000000005</v>
      </c>
    </row>
    <row r="44" spans="1:8" x14ac:dyDescent="0.25">
      <c r="A44" s="7" t="s">
        <v>546</v>
      </c>
      <c r="B44" s="7" t="s">
        <v>93</v>
      </c>
      <c r="C44" s="7" t="s">
        <v>94</v>
      </c>
      <c r="D44" s="7" t="s">
        <v>1018</v>
      </c>
      <c r="E44" s="7" t="s">
        <v>929</v>
      </c>
      <c r="F44" s="8">
        <v>2949438.9</v>
      </c>
      <c r="G44" s="9"/>
      <c r="H44" s="8">
        <f>SUM(OrderBal27[[#This Row],[Annual
(Actual)]:[Unpaid]])</f>
        <v>2949438.9</v>
      </c>
    </row>
    <row r="45" spans="1:8" x14ac:dyDescent="0.25">
      <c r="A45" s="7" t="s">
        <v>547</v>
      </c>
      <c r="B45" s="7" t="s">
        <v>95</v>
      </c>
      <c r="C45" s="7" t="s">
        <v>96</v>
      </c>
      <c r="D45" s="7" t="s">
        <v>1018</v>
      </c>
      <c r="E45" s="7" t="s">
        <v>929</v>
      </c>
      <c r="F45" s="8">
        <v>341069.37</v>
      </c>
      <c r="G45" s="9"/>
      <c r="H45" s="8">
        <f>SUM(OrderBal27[[#This Row],[Annual
(Actual)]:[Unpaid]])</f>
        <v>341069.37</v>
      </c>
    </row>
    <row r="46" spans="1:8" ht="13.5" customHeight="1" x14ac:dyDescent="0.25">
      <c r="A46" s="7" t="s">
        <v>548</v>
      </c>
      <c r="B46" s="7" t="s">
        <v>97</v>
      </c>
      <c r="C46" s="7" t="s">
        <v>98</v>
      </c>
      <c r="D46" s="7" t="s">
        <v>1018</v>
      </c>
      <c r="E46" s="7" t="s">
        <v>929</v>
      </c>
      <c r="F46" s="8">
        <v>152826.60999999999</v>
      </c>
      <c r="G46" s="9">
        <v>-152826.60999999999</v>
      </c>
      <c r="H46" s="8">
        <f>SUM(OrderBal27[[#This Row],[Annual
(Actual)]:[Unpaid]])</f>
        <v>0</v>
      </c>
    </row>
    <row r="47" spans="1:8" x14ac:dyDescent="0.25">
      <c r="A47" s="7" t="s">
        <v>549</v>
      </c>
      <c r="B47" s="7" t="s">
        <v>99</v>
      </c>
      <c r="C47" s="7" t="s">
        <v>100</v>
      </c>
      <c r="D47" s="7" t="s">
        <v>1018</v>
      </c>
      <c r="E47" s="7" t="s">
        <v>929</v>
      </c>
      <c r="F47" s="8">
        <v>1000390.59</v>
      </c>
      <c r="G47" s="9"/>
      <c r="H47" s="8">
        <f>SUM(OrderBal27[[#This Row],[Annual
(Actual)]:[Unpaid]])</f>
        <v>1000390.59</v>
      </c>
    </row>
    <row r="48" spans="1:8" x14ac:dyDescent="0.25">
      <c r="A48" s="7" t="s">
        <v>550</v>
      </c>
      <c r="B48" s="7" t="s">
        <v>101</v>
      </c>
      <c r="C48" s="7" t="s">
        <v>102</v>
      </c>
      <c r="D48" s="7" t="s">
        <v>1018</v>
      </c>
      <c r="E48" s="7" t="s">
        <v>929</v>
      </c>
      <c r="F48" s="8">
        <v>1047583.93</v>
      </c>
      <c r="G48" s="9">
        <v>-724893.72</v>
      </c>
      <c r="H48" s="8">
        <f>SUM(OrderBal27[[#This Row],[Annual
(Actual)]:[Unpaid]])</f>
        <v>322690.21000000008</v>
      </c>
    </row>
    <row r="49" spans="1:8" x14ac:dyDescent="0.25">
      <c r="A49" s="7" t="s">
        <v>551</v>
      </c>
      <c r="B49" s="7" t="s">
        <v>103</v>
      </c>
      <c r="C49" s="7" t="s">
        <v>104</v>
      </c>
      <c r="D49" s="7" t="s">
        <v>1018</v>
      </c>
      <c r="E49" s="7" t="s">
        <v>929</v>
      </c>
      <c r="F49" s="8">
        <v>331650.53000000003</v>
      </c>
      <c r="G49" s="9"/>
      <c r="H49" s="8">
        <f>SUM(OrderBal27[[#This Row],[Annual
(Actual)]:[Unpaid]])</f>
        <v>331650.53000000003</v>
      </c>
    </row>
    <row r="50" spans="1:8" x14ac:dyDescent="0.25">
      <c r="A50" s="7" t="s">
        <v>552</v>
      </c>
      <c r="B50" s="7" t="s">
        <v>105</v>
      </c>
      <c r="C50" s="7" t="s">
        <v>106</v>
      </c>
      <c r="D50" s="7" t="s">
        <v>1018</v>
      </c>
      <c r="E50" s="7" t="s">
        <v>929</v>
      </c>
      <c r="F50" s="8">
        <v>556565.49</v>
      </c>
      <c r="G50" s="9">
        <v>-556565.49</v>
      </c>
      <c r="H50" s="8">
        <f>SUM(OrderBal27[[#This Row],[Annual
(Actual)]:[Unpaid]])</f>
        <v>0</v>
      </c>
    </row>
    <row r="51" spans="1:8" x14ac:dyDescent="0.25">
      <c r="A51" s="7" t="s">
        <v>553</v>
      </c>
      <c r="B51" s="7" t="s">
        <v>107</v>
      </c>
      <c r="C51" s="7" t="s">
        <v>108</v>
      </c>
      <c r="D51" s="7" t="s">
        <v>1018</v>
      </c>
      <c r="E51" s="7" t="s">
        <v>929</v>
      </c>
      <c r="F51" s="8">
        <v>56105.22</v>
      </c>
      <c r="G51" s="9"/>
      <c r="H51" s="8">
        <f>SUM(OrderBal27[[#This Row],[Annual
(Actual)]:[Unpaid]])</f>
        <v>56105.22</v>
      </c>
    </row>
    <row r="52" spans="1:8" x14ac:dyDescent="0.25">
      <c r="A52" s="7" t="s">
        <v>554</v>
      </c>
      <c r="B52" s="7" t="s">
        <v>109</v>
      </c>
      <c r="C52" s="7" t="s">
        <v>110</v>
      </c>
      <c r="D52" s="7" t="s">
        <v>1018</v>
      </c>
      <c r="E52" s="7" t="s">
        <v>929</v>
      </c>
      <c r="F52" s="8">
        <v>2059343.58</v>
      </c>
      <c r="G52" s="9">
        <v>-2059343.58</v>
      </c>
      <c r="H52" s="8">
        <f>SUM(OrderBal27[[#This Row],[Annual
(Actual)]:[Unpaid]])</f>
        <v>0</v>
      </c>
    </row>
    <row r="53" spans="1:8" x14ac:dyDescent="0.25">
      <c r="A53" s="7" t="s">
        <v>555</v>
      </c>
      <c r="B53" s="7" t="s">
        <v>111</v>
      </c>
      <c r="C53" s="7" t="s">
        <v>112</v>
      </c>
      <c r="D53" s="7" t="s">
        <v>990</v>
      </c>
      <c r="E53" s="7" t="s">
        <v>929</v>
      </c>
      <c r="F53" s="8">
        <v>237351.18</v>
      </c>
      <c r="G53" s="9"/>
      <c r="H53" s="8">
        <f>SUM(OrderBal27[[#This Row],[Annual
(Actual)]:[Unpaid]])</f>
        <v>237351.18</v>
      </c>
    </row>
    <row r="54" spans="1:8" x14ac:dyDescent="0.25">
      <c r="A54" s="7" t="s">
        <v>556</v>
      </c>
      <c r="B54" s="7" t="s">
        <v>113</v>
      </c>
      <c r="C54" s="7" t="s">
        <v>114</v>
      </c>
      <c r="D54" s="7" t="s">
        <v>1018</v>
      </c>
      <c r="E54" s="7" t="s">
        <v>881</v>
      </c>
      <c r="F54" s="8">
        <v>50775.57</v>
      </c>
      <c r="G54" s="9"/>
      <c r="H54" s="8">
        <f>SUM(OrderBal27[[#This Row],[Annual
(Actual)]:[Unpaid]])</f>
        <v>50775.57</v>
      </c>
    </row>
    <row r="55" spans="1:8" x14ac:dyDescent="0.25">
      <c r="A55" s="7" t="s">
        <v>557</v>
      </c>
      <c r="B55" s="7" t="s">
        <v>115</v>
      </c>
      <c r="C55" s="7" t="s">
        <v>116</v>
      </c>
      <c r="D55" s="7" t="s">
        <v>880</v>
      </c>
      <c r="E55" s="7" t="s">
        <v>929</v>
      </c>
      <c r="F55" s="8">
        <v>-0.03</v>
      </c>
      <c r="G55" s="9"/>
      <c r="H55" s="8">
        <f>SUM(OrderBal27[[#This Row],[Annual
(Actual)]:[Unpaid]])</f>
        <v>-0.03</v>
      </c>
    </row>
    <row r="56" spans="1:8" x14ac:dyDescent="0.25">
      <c r="A56" s="7" t="s">
        <v>558</v>
      </c>
      <c r="B56" s="7" t="s">
        <v>117</v>
      </c>
      <c r="C56" s="7" t="s">
        <v>118</v>
      </c>
      <c r="D56" s="7" t="s">
        <v>1018</v>
      </c>
      <c r="E56" s="7" t="s">
        <v>929</v>
      </c>
      <c r="F56" s="8">
        <v>415829.05</v>
      </c>
      <c r="G56" s="9"/>
      <c r="H56" s="8">
        <f>SUM(OrderBal27[[#This Row],[Annual
(Actual)]:[Unpaid]])</f>
        <v>415829.05</v>
      </c>
    </row>
    <row r="57" spans="1:8" x14ac:dyDescent="0.25">
      <c r="A57" s="7" t="s">
        <v>559</v>
      </c>
      <c r="B57" s="7" t="s">
        <v>119</v>
      </c>
      <c r="C57" s="7" t="s">
        <v>120</v>
      </c>
      <c r="D57" s="7" t="s">
        <v>1018</v>
      </c>
      <c r="E57" s="7" t="s">
        <v>929</v>
      </c>
      <c r="F57" s="8">
        <v>28133.86</v>
      </c>
      <c r="G57" s="9"/>
      <c r="H57" s="8">
        <f>SUM(OrderBal27[[#This Row],[Annual
(Actual)]:[Unpaid]])</f>
        <v>28133.86</v>
      </c>
    </row>
    <row r="58" spans="1:8" x14ac:dyDescent="0.25">
      <c r="A58" s="7" t="s">
        <v>560</v>
      </c>
      <c r="B58" s="7" t="s">
        <v>121</v>
      </c>
      <c r="C58" s="7" t="s">
        <v>122</v>
      </c>
      <c r="D58" s="7" t="s">
        <v>1018</v>
      </c>
      <c r="E58" s="7" t="s">
        <v>929</v>
      </c>
      <c r="F58" s="8">
        <v>364594.86</v>
      </c>
      <c r="G58" s="9"/>
      <c r="H58" s="8">
        <f>SUM(OrderBal27[[#This Row],[Annual
(Actual)]:[Unpaid]])</f>
        <v>364594.86</v>
      </c>
    </row>
    <row r="59" spans="1:8" x14ac:dyDescent="0.25">
      <c r="A59" s="7" t="s">
        <v>561</v>
      </c>
      <c r="B59" s="7" t="s">
        <v>123</v>
      </c>
      <c r="C59" s="7" t="s">
        <v>124</v>
      </c>
      <c r="D59" s="7" t="s">
        <v>1018</v>
      </c>
      <c r="E59" s="7" t="s">
        <v>929</v>
      </c>
      <c r="F59" s="8">
        <v>-0.23</v>
      </c>
      <c r="G59" s="9"/>
      <c r="H59" s="8">
        <f>SUM(OrderBal27[[#This Row],[Annual
(Actual)]:[Unpaid]])</f>
        <v>-0.23</v>
      </c>
    </row>
    <row r="60" spans="1:8" x14ac:dyDescent="0.25">
      <c r="A60" s="7" t="s">
        <v>562</v>
      </c>
      <c r="B60" s="7" t="s">
        <v>125</v>
      </c>
      <c r="C60" s="7" t="s">
        <v>126</v>
      </c>
      <c r="D60" s="7" t="s">
        <v>12</v>
      </c>
      <c r="E60" s="7" t="s">
        <v>929</v>
      </c>
      <c r="F60" s="8">
        <v>0.2</v>
      </c>
      <c r="G60" s="9"/>
      <c r="H60" s="8">
        <f>SUM(OrderBal27[[#This Row],[Annual
(Actual)]:[Unpaid]])</f>
        <v>0.2</v>
      </c>
    </row>
    <row r="61" spans="1:8" x14ac:dyDescent="0.25">
      <c r="A61" s="7" t="s">
        <v>563</v>
      </c>
      <c r="B61" s="7" t="s">
        <v>127</v>
      </c>
      <c r="C61" s="7" t="s">
        <v>126</v>
      </c>
      <c r="D61" s="7" t="s">
        <v>1018</v>
      </c>
      <c r="E61" s="7" t="s">
        <v>929</v>
      </c>
      <c r="F61" s="8">
        <v>740110.43</v>
      </c>
      <c r="G61" s="9"/>
      <c r="H61" s="8">
        <f>SUM(OrderBal27[[#This Row],[Annual
(Actual)]:[Unpaid]])</f>
        <v>740110.43</v>
      </c>
    </row>
    <row r="62" spans="1:8" x14ac:dyDescent="0.25">
      <c r="A62" s="7" t="s">
        <v>564</v>
      </c>
      <c r="B62" s="7" t="s">
        <v>128</v>
      </c>
      <c r="C62" s="7" t="s">
        <v>126</v>
      </c>
      <c r="D62" s="7" t="s">
        <v>1018</v>
      </c>
      <c r="E62" s="7" t="s">
        <v>929</v>
      </c>
      <c r="F62" s="8">
        <v>92722.69</v>
      </c>
      <c r="G62" s="9"/>
      <c r="H62" s="8">
        <f>SUM(OrderBal27[[#This Row],[Annual
(Actual)]:[Unpaid]])</f>
        <v>92722.69</v>
      </c>
    </row>
    <row r="63" spans="1:8" x14ac:dyDescent="0.25">
      <c r="A63" s="7" t="s">
        <v>565</v>
      </c>
      <c r="B63" s="7" t="s">
        <v>129</v>
      </c>
      <c r="C63" s="7" t="s">
        <v>130</v>
      </c>
      <c r="D63" s="7" t="s">
        <v>1018</v>
      </c>
      <c r="E63" s="7" t="s">
        <v>929</v>
      </c>
      <c r="F63" s="8">
        <v>0.02</v>
      </c>
      <c r="G63" s="9"/>
      <c r="H63" s="8">
        <f>SUM(OrderBal27[[#This Row],[Annual
(Actual)]:[Unpaid]])</f>
        <v>0.02</v>
      </c>
    </row>
    <row r="64" spans="1:8" x14ac:dyDescent="0.25">
      <c r="A64" s="7" t="s">
        <v>914</v>
      </c>
      <c r="B64" s="7" t="s">
        <v>915</v>
      </c>
      <c r="C64" s="7" t="s">
        <v>130</v>
      </c>
      <c r="D64" s="7" t="s">
        <v>1018</v>
      </c>
      <c r="E64" s="7" t="s">
        <v>929</v>
      </c>
      <c r="F64" s="8">
        <v>0.04</v>
      </c>
      <c r="G64" s="9"/>
      <c r="H64" s="8">
        <f>SUM(OrderBal27[[#This Row],[Annual
(Actual)]:[Unpaid]])</f>
        <v>0.04</v>
      </c>
    </row>
    <row r="65" spans="1:8" x14ac:dyDescent="0.25">
      <c r="A65" s="7" t="s">
        <v>566</v>
      </c>
      <c r="B65" s="7" t="s">
        <v>131</v>
      </c>
      <c r="C65" s="7" t="s">
        <v>130</v>
      </c>
      <c r="D65" s="7" t="s">
        <v>1018</v>
      </c>
      <c r="E65" s="7" t="s">
        <v>929</v>
      </c>
      <c r="F65" s="8">
        <v>620840.43000000005</v>
      </c>
      <c r="G65" s="9"/>
      <c r="H65" s="8">
        <f>SUM(OrderBal27[[#This Row],[Annual
(Actual)]:[Unpaid]])</f>
        <v>620840.43000000005</v>
      </c>
    </row>
    <row r="66" spans="1:8" x14ac:dyDescent="0.25">
      <c r="A66" s="7" t="s">
        <v>567</v>
      </c>
      <c r="B66" s="7" t="s">
        <v>952</v>
      </c>
      <c r="C66" s="7" t="s">
        <v>133</v>
      </c>
      <c r="D66" s="7" t="s">
        <v>1018</v>
      </c>
      <c r="E66" s="7" t="s">
        <v>929</v>
      </c>
      <c r="F66" s="8">
        <v>89548.92</v>
      </c>
      <c r="G66" s="9"/>
      <c r="H66" s="8">
        <f>SUM(OrderBal27[[#This Row],[Annual
(Actual)]:[Unpaid]])</f>
        <v>89548.92</v>
      </c>
    </row>
    <row r="67" spans="1:8" x14ac:dyDescent="0.25">
      <c r="A67" s="7" t="s">
        <v>568</v>
      </c>
      <c r="B67" s="7" t="s">
        <v>134</v>
      </c>
      <c r="C67" s="7" t="s">
        <v>135</v>
      </c>
      <c r="D67" s="7" t="s">
        <v>1018</v>
      </c>
      <c r="E67" s="7" t="s">
        <v>929</v>
      </c>
      <c r="F67" s="8">
        <v>1356991.06</v>
      </c>
      <c r="G67" s="9">
        <v>-1356991.06</v>
      </c>
      <c r="H67" s="8">
        <f>SUM(OrderBal27[[#This Row],[Annual
(Actual)]:[Unpaid]])</f>
        <v>0</v>
      </c>
    </row>
    <row r="68" spans="1:8" x14ac:dyDescent="0.25">
      <c r="A68" s="7" t="s">
        <v>569</v>
      </c>
      <c r="B68" s="7" t="s">
        <v>136</v>
      </c>
      <c r="C68" s="7" t="s">
        <v>137</v>
      </c>
      <c r="D68" s="7" t="s">
        <v>1018</v>
      </c>
      <c r="E68" s="7" t="s">
        <v>881</v>
      </c>
      <c r="F68" s="8">
        <v>2344.9299999999998</v>
      </c>
      <c r="G68" s="9"/>
      <c r="H68" s="8">
        <f>SUM(OrderBal27[[#This Row],[Annual
(Actual)]:[Unpaid]])</f>
        <v>2344.9299999999998</v>
      </c>
    </row>
    <row r="69" spans="1:8" x14ac:dyDescent="0.25">
      <c r="A69" s="7" t="s">
        <v>570</v>
      </c>
      <c r="B69" s="7" t="s">
        <v>138</v>
      </c>
      <c r="C69" s="7" t="s">
        <v>139</v>
      </c>
      <c r="D69" s="7" t="s">
        <v>1018</v>
      </c>
      <c r="E69" s="7" t="s">
        <v>929</v>
      </c>
      <c r="F69" s="8">
        <v>82496.98</v>
      </c>
      <c r="G69" s="9"/>
      <c r="H69" s="8">
        <f>SUM(OrderBal27[[#This Row],[Annual
(Actual)]:[Unpaid]])</f>
        <v>82496.98</v>
      </c>
    </row>
    <row r="70" spans="1:8" x14ac:dyDescent="0.25">
      <c r="A70" s="7" t="s">
        <v>571</v>
      </c>
      <c r="B70" s="7" t="s">
        <v>140</v>
      </c>
      <c r="C70" s="7" t="s">
        <v>141</v>
      </c>
      <c r="D70" s="7" t="s">
        <v>1018</v>
      </c>
      <c r="E70" s="7" t="s">
        <v>929</v>
      </c>
      <c r="F70" s="8">
        <v>1303381.71</v>
      </c>
      <c r="G70" s="9">
        <v>-285075.84000000003</v>
      </c>
      <c r="H70" s="8">
        <f>SUM(OrderBal27[[#This Row],[Annual
(Actual)]:[Unpaid]])</f>
        <v>1018305.8699999999</v>
      </c>
    </row>
    <row r="71" spans="1:8" x14ac:dyDescent="0.25">
      <c r="A71" s="7" t="s">
        <v>572</v>
      </c>
      <c r="B71" s="7" t="s">
        <v>142</v>
      </c>
      <c r="C71" s="7" t="s">
        <v>143</v>
      </c>
      <c r="D71" s="7" t="s">
        <v>1018</v>
      </c>
      <c r="E71" s="7" t="s">
        <v>929</v>
      </c>
      <c r="F71" s="8">
        <v>671104.07</v>
      </c>
      <c r="G71" s="9"/>
      <c r="H71" s="8">
        <f>SUM(OrderBal27[[#This Row],[Annual
(Actual)]:[Unpaid]])</f>
        <v>671104.07</v>
      </c>
    </row>
    <row r="72" spans="1:8" ht="12" customHeight="1" x14ac:dyDescent="0.25">
      <c r="A72" s="7" t="s">
        <v>573</v>
      </c>
      <c r="B72" s="7" t="s">
        <v>144</v>
      </c>
      <c r="C72" s="7" t="s">
        <v>145</v>
      </c>
      <c r="D72" s="7" t="s">
        <v>146</v>
      </c>
      <c r="E72" s="7" t="s">
        <v>929</v>
      </c>
      <c r="F72" s="8">
        <v>-0.03</v>
      </c>
      <c r="G72" s="9"/>
      <c r="H72" s="8">
        <f>SUM(OrderBal27[[#This Row],[Annual
(Actual)]:[Unpaid]])</f>
        <v>-0.03</v>
      </c>
    </row>
    <row r="73" spans="1:8" x14ac:dyDescent="0.25">
      <c r="A73" s="7" t="s">
        <v>574</v>
      </c>
      <c r="B73" s="7" t="s">
        <v>147</v>
      </c>
      <c r="C73" s="7" t="s">
        <v>148</v>
      </c>
      <c r="D73" s="7" t="s">
        <v>1018</v>
      </c>
      <c r="E73" s="7" t="s">
        <v>929</v>
      </c>
      <c r="F73" s="8">
        <v>50315.29</v>
      </c>
      <c r="G73" s="9"/>
      <c r="H73" s="8">
        <f>SUM(OrderBal27[[#This Row],[Annual
(Actual)]:[Unpaid]])</f>
        <v>50315.29</v>
      </c>
    </row>
    <row r="74" spans="1:8" x14ac:dyDescent="0.25">
      <c r="A74" s="7" t="s">
        <v>575</v>
      </c>
      <c r="B74" s="7" t="s">
        <v>149</v>
      </c>
      <c r="C74" s="7" t="s">
        <v>150</v>
      </c>
      <c r="D74" s="7" t="s">
        <v>1018</v>
      </c>
      <c r="E74" s="7" t="s">
        <v>929</v>
      </c>
      <c r="F74" s="8">
        <v>405014.13</v>
      </c>
      <c r="G74" s="9"/>
      <c r="H74" s="8">
        <f>SUM(OrderBal27[[#This Row],[Annual
(Actual)]:[Unpaid]])</f>
        <v>405014.13</v>
      </c>
    </row>
    <row r="75" spans="1:8" x14ac:dyDescent="0.25">
      <c r="A75" s="7" t="s">
        <v>576</v>
      </c>
      <c r="B75" s="7" t="s">
        <v>151</v>
      </c>
      <c r="C75" s="7" t="s">
        <v>152</v>
      </c>
      <c r="D75" s="7" t="s">
        <v>1018</v>
      </c>
      <c r="E75" s="7" t="s">
        <v>881</v>
      </c>
      <c r="F75" s="8">
        <v>557387.34</v>
      </c>
      <c r="G75" s="9"/>
      <c r="H75" s="8">
        <f>SUM(OrderBal27[[#This Row],[Annual
(Actual)]:[Unpaid]])</f>
        <v>557387.34</v>
      </c>
    </row>
    <row r="76" spans="1:8" x14ac:dyDescent="0.25">
      <c r="A76" s="7" t="s">
        <v>939</v>
      </c>
      <c r="B76" s="7" t="s">
        <v>940</v>
      </c>
      <c r="C76" s="7" t="s">
        <v>941</v>
      </c>
      <c r="D76" s="7" t="s">
        <v>1018</v>
      </c>
      <c r="E76" s="7" t="s">
        <v>929</v>
      </c>
      <c r="F76" s="8">
        <v>342467.1</v>
      </c>
      <c r="G76" s="10"/>
      <c r="H76" s="8">
        <f>SUM(OrderBal27[[#This Row],[Annual
(Actual)]:[Unpaid]])</f>
        <v>342467.1</v>
      </c>
    </row>
    <row r="77" spans="1:8" x14ac:dyDescent="0.25">
      <c r="A77" s="7" t="s">
        <v>577</v>
      </c>
      <c r="B77" s="7" t="s">
        <v>153</v>
      </c>
      <c r="C77" s="7" t="s">
        <v>154</v>
      </c>
      <c r="D77" s="7" t="s">
        <v>841</v>
      </c>
      <c r="E77" s="7" t="s">
        <v>929</v>
      </c>
      <c r="F77" s="8">
        <v>0.12</v>
      </c>
      <c r="G77" s="10"/>
      <c r="H77" s="8">
        <f>SUM(OrderBal27[[#This Row],[Annual
(Actual)]:[Unpaid]])</f>
        <v>0.12</v>
      </c>
    </row>
    <row r="78" spans="1:8" x14ac:dyDescent="0.25">
      <c r="A78" s="7" t="s">
        <v>578</v>
      </c>
      <c r="B78" s="7" t="s">
        <v>155</v>
      </c>
      <c r="C78" s="7" t="s">
        <v>156</v>
      </c>
      <c r="D78" s="7" t="s">
        <v>880</v>
      </c>
      <c r="E78" s="7" t="s">
        <v>929</v>
      </c>
      <c r="F78" s="8">
        <v>-0.02</v>
      </c>
      <c r="G78" s="11"/>
      <c r="H78" s="8">
        <f>SUM(OrderBal27[[#This Row],[Annual
(Actual)]:[Unpaid]])</f>
        <v>-0.02</v>
      </c>
    </row>
    <row r="79" spans="1:8" x14ac:dyDescent="0.25">
      <c r="A79" s="7" t="s">
        <v>579</v>
      </c>
      <c r="B79" s="7" t="s">
        <v>157</v>
      </c>
      <c r="C79" s="7" t="s">
        <v>158</v>
      </c>
      <c r="D79" s="7" t="s">
        <v>995</v>
      </c>
      <c r="E79" s="7" t="s">
        <v>929</v>
      </c>
      <c r="F79" s="8">
        <v>167734</v>
      </c>
      <c r="G79" s="9">
        <v>-167734</v>
      </c>
      <c r="H79" s="8">
        <f>SUM(OrderBal27[[#This Row],[Annual
(Actual)]:[Unpaid]])</f>
        <v>0</v>
      </c>
    </row>
    <row r="80" spans="1:8" x14ac:dyDescent="0.25">
      <c r="A80" s="7" t="s">
        <v>580</v>
      </c>
      <c r="B80" s="7" t="s">
        <v>159</v>
      </c>
      <c r="C80" s="7" t="s">
        <v>160</v>
      </c>
      <c r="D80" s="7" t="s">
        <v>1018</v>
      </c>
      <c r="E80" s="7" t="s">
        <v>929</v>
      </c>
      <c r="F80" s="8">
        <v>475957.42</v>
      </c>
      <c r="G80" s="9"/>
      <c r="H80" s="8">
        <f>SUM(OrderBal27[[#This Row],[Annual
(Actual)]:[Unpaid]])</f>
        <v>475957.42</v>
      </c>
    </row>
    <row r="81" spans="1:8" x14ac:dyDescent="0.25">
      <c r="A81" s="7" t="s">
        <v>581</v>
      </c>
      <c r="B81" s="7" t="s">
        <v>916</v>
      </c>
      <c r="C81" s="7" t="s">
        <v>162</v>
      </c>
      <c r="D81" s="7" t="s">
        <v>1018</v>
      </c>
      <c r="E81" s="7" t="s">
        <v>929</v>
      </c>
      <c r="F81" s="8">
        <v>551280.63</v>
      </c>
      <c r="G81" s="9"/>
      <c r="H81" s="8">
        <f>SUM(OrderBal27[[#This Row],[Annual
(Actual)]:[Unpaid]])</f>
        <v>551280.63</v>
      </c>
    </row>
    <row r="82" spans="1:8" x14ac:dyDescent="0.25">
      <c r="A82" s="7" t="s">
        <v>582</v>
      </c>
      <c r="B82" s="7" t="s">
        <v>163</v>
      </c>
      <c r="C82" s="7" t="s">
        <v>164</v>
      </c>
      <c r="D82" s="7" t="s">
        <v>1018</v>
      </c>
      <c r="E82" s="7" t="s">
        <v>929</v>
      </c>
      <c r="F82" s="8">
        <v>0.08</v>
      </c>
      <c r="G82" s="9"/>
      <c r="H82" s="8">
        <f>SUM(OrderBal27[[#This Row],[Annual
(Actual)]:[Unpaid]])</f>
        <v>0.08</v>
      </c>
    </row>
    <row r="83" spans="1:8" x14ac:dyDescent="0.25">
      <c r="A83" s="7" t="s">
        <v>584</v>
      </c>
      <c r="B83" s="7" t="s">
        <v>167</v>
      </c>
      <c r="C83" s="7" t="s">
        <v>168</v>
      </c>
      <c r="D83" s="7" t="s">
        <v>1018</v>
      </c>
      <c r="E83" s="7" t="s">
        <v>929</v>
      </c>
      <c r="F83" s="8">
        <v>-0.11</v>
      </c>
      <c r="G83" s="9"/>
      <c r="H83" s="8">
        <f>SUM(OrderBal27[[#This Row],[Annual
(Actual)]:[Unpaid]])</f>
        <v>-0.11</v>
      </c>
    </row>
    <row r="84" spans="1:8" x14ac:dyDescent="0.25">
      <c r="A84" s="7" t="s">
        <v>585</v>
      </c>
      <c r="B84" s="7" t="s">
        <v>169</v>
      </c>
      <c r="C84" s="7" t="s">
        <v>168</v>
      </c>
      <c r="D84" s="7" t="s">
        <v>1018</v>
      </c>
      <c r="E84" s="7" t="s">
        <v>929</v>
      </c>
      <c r="F84" s="8">
        <v>-0.16</v>
      </c>
      <c r="G84" s="9"/>
      <c r="H84" s="8">
        <f>SUM(OrderBal27[[#This Row],[Annual
(Actual)]:[Unpaid]])</f>
        <v>-0.16</v>
      </c>
    </row>
    <row r="85" spans="1:8" x14ac:dyDescent="0.25">
      <c r="A85" s="7" t="s">
        <v>586</v>
      </c>
      <c r="B85" s="7" t="s">
        <v>170</v>
      </c>
      <c r="C85" s="7" t="s">
        <v>171</v>
      </c>
      <c r="D85" s="7" t="s">
        <v>1018</v>
      </c>
      <c r="E85" s="7" t="s">
        <v>929</v>
      </c>
      <c r="F85" s="8">
        <v>1044090.29</v>
      </c>
      <c r="G85" s="9">
        <v>-1044090.29</v>
      </c>
      <c r="H85" s="8">
        <f>SUM(OrderBal27[[#This Row],[Annual
(Actual)]:[Unpaid]])</f>
        <v>0</v>
      </c>
    </row>
    <row r="86" spans="1:8" x14ac:dyDescent="0.25">
      <c r="A86" s="7" t="s">
        <v>587</v>
      </c>
      <c r="B86" s="7" t="s">
        <v>172</v>
      </c>
      <c r="C86" s="7" t="s">
        <v>173</v>
      </c>
      <c r="D86" s="7" t="s">
        <v>1018</v>
      </c>
      <c r="E86" s="7" t="s">
        <v>929</v>
      </c>
      <c r="F86" s="8">
        <v>-0.75</v>
      </c>
      <c r="G86" s="9"/>
      <c r="H86" s="8">
        <f>SUM(OrderBal27[[#This Row],[Annual
(Actual)]:[Unpaid]])</f>
        <v>-0.75</v>
      </c>
    </row>
    <row r="87" spans="1:8" x14ac:dyDescent="0.25">
      <c r="A87" s="7" t="s">
        <v>588</v>
      </c>
      <c r="B87" s="7" t="s">
        <v>174</v>
      </c>
      <c r="C87" s="7" t="s">
        <v>175</v>
      </c>
      <c r="D87" s="7" t="s">
        <v>1018</v>
      </c>
      <c r="E87" s="7" t="s">
        <v>929</v>
      </c>
      <c r="F87" s="8">
        <v>347212.5</v>
      </c>
      <c r="G87" s="9"/>
      <c r="H87" s="8">
        <f>SUM(OrderBal27[[#This Row],[Annual
(Actual)]:[Unpaid]])</f>
        <v>347212.5</v>
      </c>
    </row>
    <row r="88" spans="1:8" x14ac:dyDescent="0.25">
      <c r="A88" s="7" t="s">
        <v>589</v>
      </c>
      <c r="B88" s="7" t="s">
        <v>176</v>
      </c>
      <c r="C88" s="7" t="s">
        <v>177</v>
      </c>
      <c r="D88" s="7" t="s">
        <v>812</v>
      </c>
      <c r="E88" s="7" t="s">
        <v>881</v>
      </c>
      <c r="F88" s="8">
        <v>-0.06</v>
      </c>
      <c r="G88" s="9"/>
      <c r="H88" s="8">
        <f>SUM(OrderBal27[[#This Row],[Annual
(Actual)]:[Unpaid]])</f>
        <v>-0.06</v>
      </c>
    </row>
    <row r="89" spans="1:8" x14ac:dyDescent="0.25">
      <c r="A89" s="7" t="s">
        <v>590</v>
      </c>
      <c r="B89" s="7" t="s">
        <v>178</v>
      </c>
      <c r="C89" s="7" t="s">
        <v>179</v>
      </c>
      <c r="D89" s="7" t="s">
        <v>26</v>
      </c>
      <c r="E89" s="7" t="s">
        <v>929</v>
      </c>
      <c r="F89" s="8">
        <v>-0.16</v>
      </c>
      <c r="G89" s="9"/>
      <c r="H89" s="8">
        <f>SUM(OrderBal27[[#This Row],[Annual
(Actual)]:[Unpaid]])</f>
        <v>-0.16</v>
      </c>
    </row>
    <row r="90" spans="1:8" x14ac:dyDescent="0.25">
      <c r="A90" s="7" t="s">
        <v>591</v>
      </c>
      <c r="B90" s="7" t="s">
        <v>180</v>
      </c>
      <c r="C90" s="7" t="s">
        <v>181</v>
      </c>
      <c r="D90" s="7" t="s">
        <v>1018</v>
      </c>
      <c r="E90" s="7" t="s">
        <v>881</v>
      </c>
      <c r="F90" s="8">
        <v>86457.13</v>
      </c>
      <c r="G90" s="9"/>
      <c r="H90" s="8">
        <f>SUM(OrderBal27[[#This Row],[Annual
(Actual)]:[Unpaid]])</f>
        <v>86457.13</v>
      </c>
    </row>
    <row r="91" spans="1:8" ht="13.5" customHeight="1" x14ac:dyDescent="0.25">
      <c r="A91" s="7" t="s">
        <v>592</v>
      </c>
      <c r="B91" s="7" t="s">
        <v>182</v>
      </c>
      <c r="C91" s="7" t="s">
        <v>183</v>
      </c>
      <c r="D91" s="7" t="s">
        <v>1018</v>
      </c>
      <c r="E91" s="7" t="s">
        <v>929</v>
      </c>
      <c r="F91" s="8">
        <v>0.08</v>
      </c>
      <c r="G91" s="9"/>
      <c r="H91" s="8">
        <f>SUM(OrderBal27[[#This Row],[Annual
(Actual)]:[Unpaid]])</f>
        <v>0.08</v>
      </c>
    </row>
    <row r="92" spans="1:8" ht="12" customHeight="1" x14ac:dyDescent="0.25">
      <c r="A92" s="7" t="s">
        <v>824</v>
      </c>
      <c r="B92" s="7" t="s">
        <v>825</v>
      </c>
      <c r="C92" s="7" t="s">
        <v>826</v>
      </c>
      <c r="D92" s="7" t="s">
        <v>1018</v>
      </c>
      <c r="E92" s="7" t="s">
        <v>929</v>
      </c>
      <c r="F92" s="8">
        <v>751146.83</v>
      </c>
      <c r="G92" s="9"/>
      <c r="H92" s="8">
        <f>SUM(OrderBal27[[#This Row],[Annual
(Actual)]:[Unpaid]])</f>
        <v>751146.83</v>
      </c>
    </row>
    <row r="93" spans="1:8" x14ac:dyDescent="0.25">
      <c r="A93" s="7" t="s">
        <v>593</v>
      </c>
      <c r="B93" s="7" t="s">
        <v>184</v>
      </c>
      <c r="C93" s="7" t="s">
        <v>185</v>
      </c>
      <c r="D93" s="7" t="s">
        <v>1018</v>
      </c>
      <c r="E93" s="7" t="s">
        <v>929</v>
      </c>
      <c r="F93" s="8">
        <v>202028.35</v>
      </c>
      <c r="G93" s="9"/>
      <c r="H93" s="8">
        <f>SUM(OrderBal27[[#This Row],[Annual
(Actual)]:[Unpaid]])</f>
        <v>202028.35</v>
      </c>
    </row>
    <row r="94" spans="1:8" x14ac:dyDescent="0.25">
      <c r="A94" s="7" t="s">
        <v>594</v>
      </c>
      <c r="B94" s="7" t="s">
        <v>186</v>
      </c>
      <c r="C94" s="7" t="s">
        <v>187</v>
      </c>
      <c r="D94" s="7" t="s">
        <v>983</v>
      </c>
      <c r="E94" s="7" t="s">
        <v>929</v>
      </c>
      <c r="F94" s="8">
        <v>110836.28</v>
      </c>
      <c r="G94" s="9"/>
      <c r="H94" s="8">
        <f>SUM(OrderBal27[[#This Row],[Annual
(Actual)]:[Unpaid]])</f>
        <v>110836.28</v>
      </c>
    </row>
    <row r="95" spans="1:8" x14ac:dyDescent="0.25">
      <c r="A95" s="7" t="s">
        <v>595</v>
      </c>
      <c r="B95" s="7" t="s">
        <v>188</v>
      </c>
      <c r="C95" s="7" t="s">
        <v>189</v>
      </c>
      <c r="D95" s="7" t="s">
        <v>1018</v>
      </c>
      <c r="E95" s="7" t="s">
        <v>929</v>
      </c>
      <c r="F95" s="8">
        <v>217376.6</v>
      </c>
      <c r="G95" s="9">
        <v>-217376.69</v>
      </c>
      <c r="H95" s="8">
        <f>SUM(OrderBal27[[#This Row],[Annual
(Actual)]:[Unpaid]])</f>
        <v>-8.999999999650754E-2</v>
      </c>
    </row>
    <row r="96" spans="1:8" x14ac:dyDescent="0.25">
      <c r="A96" s="7" t="s">
        <v>596</v>
      </c>
      <c r="B96" s="7" t="s">
        <v>190</v>
      </c>
      <c r="C96" s="7" t="s">
        <v>191</v>
      </c>
      <c r="D96" s="7" t="s">
        <v>1018</v>
      </c>
      <c r="E96" s="7" t="s">
        <v>881</v>
      </c>
      <c r="F96" s="8">
        <v>104202.31</v>
      </c>
      <c r="G96" s="9"/>
      <c r="H96" s="8">
        <f>SUM(OrderBal27[[#This Row],[Annual
(Actual)]:[Unpaid]])</f>
        <v>104202.31</v>
      </c>
    </row>
    <row r="97" spans="1:8" x14ac:dyDescent="0.25">
      <c r="A97" s="7" t="s">
        <v>599</v>
      </c>
      <c r="B97" s="7" t="s">
        <v>196</v>
      </c>
      <c r="C97" s="7" t="s">
        <v>197</v>
      </c>
      <c r="D97" s="7" t="s">
        <v>1018</v>
      </c>
      <c r="E97" s="7" t="s">
        <v>48</v>
      </c>
      <c r="F97" s="8">
        <v>1043.46</v>
      </c>
      <c r="G97" s="9"/>
      <c r="H97" s="8">
        <f>SUM(OrderBal27[[#This Row],[Annual
(Actual)]:[Unpaid]])</f>
        <v>1043.46</v>
      </c>
    </row>
    <row r="98" spans="1:8" x14ac:dyDescent="0.25">
      <c r="A98" s="7" t="s">
        <v>600</v>
      </c>
      <c r="B98" s="7" t="s">
        <v>984</v>
      </c>
      <c r="C98" s="7" t="s">
        <v>199</v>
      </c>
      <c r="D98" s="7" t="s">
        <v>1018</v>
      </c>
      <c r="E98" s="7" t="s">
        <v>929</v>
      </c>
      <c r="F98" s="8">
        <v>120642.6</v>
      </c>
      <c r="G98" s="9"/>
      <c r="H98" s="8">
        <f>SUM(OrderBal27[[#This Row],[Annual
(Actual)]:[Unpaid]])</f>
        <v>120642.6</v>
      </c>
    </row>
    <row r="99" spans="1:8" x14ac:dyDescent="0.25">
      <c r="A99" s="7" t="s">
        <v>601</v>
      </c>
      <c r="B99" s="7" t="s">
        <v>200</v>
      </c>
      <c r="C99" s="7" t="s">
        <v>201</v>
      </c>
      <c r="D99" s="7" t="s">
        <v>1018</v>
      </c>
      <c r="E99" s="7" t="s">
        <v>929</v>
      </c>
      <c r="F99" s="8">
        <v>153020.03</v>
      </c>
      <c r="G99" s="9"/>
      <c r="H99" s="8">
        <f>SUM(OrderBal27[[#This Row],[Annual
(Actual)]:[Unpaid]])</f>
        <v>153020.03</v>
      </c>
    </row>
    <row r="100" spans="1:8" x14ac:dyDescent="0.25">
      <c r="A100" s="7" t="s">
        <v>602</v>
      </c>
      <c r="B100" s="7" t="s">
        <v>202</v>
      </c>
      <c r="C100" s="7" t="s">
        <v>203</v>
      </c>
      <c r="D100" s="7" t="s">
        <v>204</v>
      </c>
      <c r="E100" s="7" t="s">
        <v>881</v>
      </c>
      <c r="F100" s="8">
        <v>-0.17</v>
      </c>
      <c r="G100" s="9"/>
      <c r="H100" s="8">
        <f>SUM(OrderBal27[[#This Row],[Annual
(Actual)]:[Unpaid]])</f>
        <v>-0.17</v>
      </c>
    </row>
    <row r="101" spans="1:8" x14ac:dyDescent="0.25">
      <c r="A101" s="7" t="s">
        <v>603</v>
      </c>
      <c r="B101" s="7" t="s">
        <v>205</v>
      </c>
      <c r="C101" s="7" t="s">
        <v>206</v>
      </c>
      <c r="D101" s="7" t="s">
        <v>1018</v>
      </c>
      <c r="E101" s="7" t="s">
        <v>48</v>
      </c>
      <c r="F101" s="8">
        <v>118852.86</v>
      </c>
      <c r="G101" s="9"/>
      <c r="H101" s="8">
        <f>SUM(OrderBal27[[#This Row],[Annual
(Actual)]:[Unpaid]])</f>
        <v>118852.86</v>
      </c>
    </row>
    <row r="102" spans="1:8" x14ac:dyDescent="0.25">
      <c r="A102" s="7" t="s">
        <v>604</v>
      </c>
      <c r="B102" s="7" t="s">
        <v>207</v>
      </c>
      <c r="C102" s="7" t="s">
        <v>208</v>
      </c>
      <c r="D102" s="7" t="s">
        <v>1018</v>
      </c>
      <c r="E102" s="7" t="s">
        <v>929</v>
      </c>
      <c r="F102" s="8">
        <v>123500.05</v>
      </c>
      <c r="G102" s="9"/>
      <c r="H102" s="8">
        <f>SUM(OrderBal27[[#This Row],[Annual
(Actual)]:[Unpaid]])</f>
        <v>123500.05</v>
      </c>
    </row>
    <row r="103" spans="1:8" x14ac:dyDescent="0.25">
      <c r="A103" s="7" t="s">
        <v>605</v>
      </c>
      <c r="B103" s="7" t="s">
        <v>209</v>
      </c>
      <c r="C103" s="7" t="s">
        <v>208</v>
      </c>
      <c r="D103" s="7" t="s">
        <v>1018</v>
      </c>
      <c r="E103" s="7" t="s">
        <v>929</v>
      </c>
      <c r="F103" s="8">
        <v>903000</v>
      </c>
      <c r="G103" s="12"/>
      <c r="H103" s="8">
        <f>SUM(OrderBal27[[#This Row],[Annual
(Actual)]:[Unpaid]])</f>
        <v>903000</v>
      </c>
    </row>
    <row r="104" spans="1:8" x14ac:dyDescent="0.25">
      <c r="A104" s="7" t="s">
        <v>606</v>
      </c>
      <c r="B104" s="7" t="s">
        <v>210</v>
      </c>
      <c r="C104" s="7" t="s">
        <v>211</v>
      </c>
      <c r="D104" s="7" t="s">
        <v>1018</v>
      </c>
      <c r="E104" s="7" t="s">
        <v>881</v>
      </c>
      <c r="F104" s="8">
        <v>166063.25</v>
      </c>
      <c r="G104" s="9"/>
      <c r="H104" s="8">
        <f>SUM(OrderBal27[[#This Row],[Annual
(Actual)]:[Unpaid]])</f>
        <v>166063.25</v>
      </c>
    </row>
    <row r="105" spans="1:8" x14ac:dyDescent="0.25">
      <c r="A105" s="7" t="s">
        <v>607</v>
      </c>
      <c r="B105" s="7" t="s">
        <v>212</v>
      </c>
      <c r="C105" s="7" t="s">
        <v>213</v>
      </c>
      <c r="D105" s="7" t="s">
        <v>1018</v>
      </c>
      <c r="E105" s="7" t="s">
        <v>881</v>
      </c>
      <c r="F105" s="8">
        <v>75973.320000000007</v>
      </c>
      <c r="G105" s="9"/>
      <c r="H105" s="8">
        <f>SUM(OrderBal27[[#This Row],[Annual
(Actual)]:[Unpaid]])</f>
        <v>75973.320000000007</v>
      </c>
    </row>
    <row r="106" spans="1:8" x14ac:dyDescent="0.25">
      <c r="A106" s="7" t="s">
        <v>608</v>
      </c>
      <c r="B106" s="7" t="s">
        <v>214</v>
      </c>
      <c r="C106" s="7" t="s">
        <v>215</v>
      </c>
      <c r="D106" s="7" t="s">
        <v>1018</v>
      </c>
      <c r="E106" s="7" t="s">
        <v>929</v>
      </c>
      <c r="F106" s="8">
        <v>272699.49</v>
      </c>
      <c r="G106" s="9"/>
      <c r="H106" s="8">
        <f>SUM(OrderBal27[[#This Row],[Annual
(Actual)]:[Unpaid]])</f>
        <v>272699.49</v>
      </c>
    </row>
    <row r="107" spans="1:8" x14ac:dyDescent="0.25">
      <c r="A107" s="7" t="s">
        <v>609</v>
      </c>
      <c r="B107" s="7" t="s">
        <v>217</v>
      </c>
      <c r="C107" s="7" t="s">
        <v>218</v>
      </c>
      <c r="D107" s="7" t="s">
        <v>1018</v>
      </c>
      <c r="E107" s="7" t="s">
        <v>929</v>
      </c>
      <c r="F107" s="8">
        <v>391611.57</v>
      </c>
      <c r="G107" s="9"/>
      <c r="H107" s="8">
        <f>SUM(OrderBal27[[#This Row],[Annual
(Actual)]:[Unpaid]])</f>
        <v>391611.57</v>
      </c>
    </row>
    <row r="108" spans="1:8" x14ac:dyDescent="0.25">
      <c r="A108" s="7" t="s">
        <v>610</v>
      </c>
      <c r="B108" s="7" t="s">
        <v>219</v>
      </c>
      <c r="C108" s="7" t="s">
        <v>220</v>
      </c>
      <c r="D108" s="7" t="s">
        <v>1018</v>
      </c>
      <c r="E108" s="7" t="s">
        <v>929</v>
      </c>
      <c r="F108" s="8">
        <v>110197.57</v>
      </c>
      <c r="G108" s="9"/>
      <c r="H108" s="8">
        <f>SUM(OrderBal27[[#This Row],[Annual
(Actual)]:[Unpaid]])</f>
        <v>110197.57</v>
      </c>
    </row>
    <row r="109" spans="1:8" x14ac:dyDescent="0.25">
      <c r="A109" s="7" t="s">
        <v>611</v>
      </c>
      <c r="B109" s="7" t="s">
        <v>221</v>
      </c>
      <c r="C109" s="7" t="s">
        <v>222</v>
      </c>
      <c r="D109" s="7" t="s">
        <v>1018</v>
      </c>
      <c r="E109" s="7" t="s">
        <v>929</v>
      </c>
      <c r="F109" s="8">
        <v>767360.88</v>
      </c>
      <c r="G109" s="9"/>
      <c r="H109" s="8">
        <f>SUM(OrderBal27[[#This Row],[Annual
(Actual)]:[Unpaid]])</f>
        <v>767360.88</v>
      </c>
    </row>
    <row r="110" spans="1:8" x14ac:dyDescent="0.25">
      <c r="A110" s="7" t="s">
        <v>612</v>
      </c>
      <c r="B110" s="7" t="s">
        <v>223</v>
      </c>
      <c r="C110" s="7" t="s">
        <v>224</v>
      </c>
      <c r="D110" s="7" t="s">
        <v>913</v>
      </c>
      <c r="E110" s="7" t="s">
        <v>929</v>
      </c>
      <c r="F110" s="8">
        <v>-0.12</v>
      </c>
      <c r="G110" s="9"/>
      <c r="H110" s="8">
        <f>SUM(OrderBal27[[#This Row],[Annual
(Actual)]:[Unpaid]])</f>
        <v>-0.12</v>
      </c>
    </row>
    <row r="111" spans="1:8" x14ac:dyDescent="0.25">
      <c r="A111" s="7" t="s">
        <v>781</v>
      </c>
      <c r="B111" s="7" t="s">
        <v>782</v>
      </c>
      <c r="C111" s="7" t="s">
        <v>783</v>
      </c>
      <c r="D111" s="7" t="s">
        <v>1018</v>
      </c>
      <c r="E111" s="7" t="s">
        <v>881</v>
      </c>
      <c r="F111" s="8">
        <v>-0.33</v>
      </c>
      <c r="G111" s="9"/>
      <c r="H111" s="8">
        <f>SUM(OrderBal27[[#This Row],[Annual
(Actual)]:[Unpaid]])</f>
        <v>-0.33</v>
      </c>
    </row>
    <row r="112" spans="1:8" x14ac:dyDescent="0.25">
      <c r="A112" s="7" t="s">
        <v>613</v>
      </c>
      <c r="B112" s="7" t="s">
        <v>225</v>
      </c>
      <c r="C112" s="7" t="s">
        <v>226</v>
      </c>
      <c r="D112" s="7" t="s">
        <v>1018</v>
      </c>
      <c r="E112" s="7" t="s">
        <v>929</v>
      </c>
      <c r="F112" s="8">
        <v>332478.87</v>
      </c>
      <c r="G112" s="9"/>
      <c r="H112" s="8">
        <f>SUM(OrderBal27[[#This Row],[Annual
(Actual)]:[Unpaid]])</f>
        <v>332478.87</v>
      </c>
    </row>
    <row r="113" spans="1:8" x14ac:dyDescent="0.25">
      <c r="A113" s="7" t="s">
        <v>614</v>
      </c>
      <c r="B113" s="7" t="s">
        <v>227</v>
      </c>
      <c r="C113" s="7" t="s">
        <v>228</v>
      </c>
      <c r="D113" s="7" t="s">
        <v>1018</v>
      </c>
      <c r="E113" s="7" t="s">
        <v>929</v>
      </c>
      <c r="F113" s="8">
        <v>0.02</v>
      </c>
      <c r="G113" s="9"/>
      <c r="H113" s="8">
        <f>SUM(OrderBal27[[#This Row],[Annual
(Actual)]:[Unpaid]])</f>
        <v>0.02</v>
      </c>
    </row>
    <row r="114" spans="1:8" x14ac:dyDescent="0.25">
      <c r="A114" s="7" t="s">
        <v>615</v>
      </c>
      <c r="B114" s="7" t="s">
        <v>229</v>
      </c>
      <c r="C114" s="7" t="s">
        <v>230</v>
      </c>
      <c r="D114" s="7" t="s">
        <v>1018</v>
      </c>
      <c r="E114" s="7" t="s">
        <v>881</v>
      </c>
      <c r="F114" s="8">
        <v>105450.41</v>
      </c>
      <c r="G114" s="9"/>
      <c r="H114" s="8">
        <f>SUM(OrderBal27[[#This Row],[Annual
(Actual)]:[Unpaid]])</f>
        <v>105450.41</v>
      </c>
    </row>
    <row r="115" spans="1:8" x14ac:dyDescent="0.25">
      <c r="A115" s="7" t="s">
        <v>616</v>
      </c>
      <c r="B115" s="7" t="s">
        <v>231</v>
      </c>
      <c r="C115" s="7" t="s">
        <v>232</v>
      </c>
      <c r="D115" s="7" t="s">
        <v>56</v>
      </c>
      <c r="E115" s="7" t="s">
        <v>881</v>
      </c>
      <c r="F115" s="8">
        <v>0.04</v>
      </c>
      <c r="G115" s="9"/>
      <c r="H115" s="8">
        <f>SUM(OrderBal27[[#This Row],[Annual
(Actual)]:[Unpaid]])</f>
        <v>0.04</v>
      </c>
    </row>
    <row r="116" spans="1:8" x14ac:dyDescent="0.25">
      <c r="A116" s="7" t="s">
        <v>617</v>
      </c>
      <c r="B116" s="7" t="s">
        <v>233</v>
      </c>
      <c r="C116" s="7" t="s">
        <v>234</v>
      </c>
      <c r="D116" s="7" t="s">
        <v>1018</v>
      </c>
      <c r="E116" s="7" t="s">
        <v>929</v>
      </c>
      <c r="F116" s="8">
        <v>19299.060000000001</v>
      </c>
      <c r="G116" s="9"/>
      <c r="H116" s="8">
        <f>SUM(OrderBal27[[#This Row],[Annual
(Actual)]:[Unpaid]])</f>
        <v>19299.060000000001</v>
      </c>
    </row>
    <row r="117" spans="1:8" x14ac:dyDescent="0.25">
      <c r="A117" s="7" t="s">
        <v>618</v>
      </c>
      <c r="B117" s="7" t="s">
        <v>235</v>
      </c>
      <c r="C117" s="7" t="s">
        <v>236</v>
      </c>
      <c r="D117" s="7" t="s">
        <v>237</v>
      </c>
      <c r="E117" s="7" t="s">
        <v>929</v>
      </c>
      <c r="F117" s="8">
        <v>11455.11</v>
      </c>
      <c r="G117" s="9"/>
      <c r="H117" s="8">
        <f>SUM(OrderBal27[[#This Row],[Annual
(Actual)]:[Unpaid]])</f>
        <v>11455.11</v>
      </c>
    </row>
    <row r="118" spans="1:8" x14ac:dyDescent="0.25">
      <c r="A118" s="7" t="s">
        <v>619</v>
      </c>
      <c r="B118" s="7" t="s">
        <v>238</v>
      </c>
      <c r="C118" s="7" t="s">
        <v>239</v>
      </c>
      <c r="D118" s="7" t="s">
        <v>1018</v>
      </c>
      <c r="E118" s="7" t="s">
        <v>929</v>
      </c>
      <c r="F118" s="8">
        <v>437693.53</v>
      </c>
      <c r="G118" s="9"/>
      <c r="H118" s="8">
        <f>SUM(OrderBal27[[#This Row],[Annual
(Actual)]:[Unpaid]])</f>
        <v>437693.53</v>
      </c>
    </row>
    <row r="119" spans="1:8" x14ac:dyDescent="0.25">
      <c r="A119" s="7" t="s">
        <v>620</v>
      </c>
      <c r="B119" s="7" t="s">
        <v>240</v>
      </c>
      <c r="C119" s="7" t="s">
        <v>241</v>
      </c>
      <c r="D119" s="7" t="s">
        <v>1018</v>
      </c>
      <c r="E119" s="7" t="s">
        <v>929</v>
      </c>
      <c r="F119" s="8">
        <v>302400</v>
      </c>
      <c r="G119" s="9"/>
      <c r="H119" s="8">
        <f>SUM(OrderBal27[[#This Row],[Annual
(Actual)]:[Unpaid]])</f>
        <v>302400</v>
      </c>
    </row>
    <row r="120" spans="1:8" x14ac:dyDescent="0.25">
      <c r="A120" s="7" t="s">
        <v>621</v>
      </c>
      <c r="B120" s="7" t="s">
        <v>242</v>
      </c>
      <c r="C120" s="7" t="s">
        <v>243</v>
      </c>
      <c r="D120" s="7" t="s">
        <v>1018</v>
      </c>
      <c r="E120" s="7" t="s">
        <v>929</v>
      </c>
      <c r="F120" s="8">
        <v>107762.94</v>
      </c>
      <c r="G120" s="9"/>
      <c r="H120" s="8">
        <f>SUM(OrderBal27[[#This Row],[Annual
(Actual)]:[Unpaid]])</f>
        <v>107762.94</v>
      </c>
    </row>
    <row r="121" spans="1:8" x14ac:dyDescent="0.25">
      <c r="A121" s="7" t="s">
        <v>622</v>
      </c>
      <c r="B121" s="7" t="s">
        <v>244</v>
      </c>
      <c r="C121" s="7" t="s">
        <v>245</v>
      </c>
      <c r="D121" s="7" t="s">
        <v>1018</v>
      </c>
      <c r="E121" s="7" t="s">
        <v>881</v>
      </c>
      <c r="F121" s="8">
        <v>66016.84</v>
      </c>
      <c r="G121" s="9"/>
      <c r="H121" s="8">
        <f>SUM(OrderBal27[[#This Row],[Annual
(Actual)]:[Unpaid]])</f>
        <v>66016.84</v>
      </c>
    </row>
    <row r="122" spans="1:8" x14ac:dyDescent="0.25">
      <c r="A122" s="7" t="s">
        <v>623</v>
      </c>
      <c r="B122" s="7" t="s">
        <v>246</v>
      </c>
      <c r="C122" s="7" t="s">
        <v>247</v>
      </c>
      <c r="D122" s="7" t="s">
        <v>1018</v>
      </c>
      <c r="E122" s="7" t="s">
        <v>929</v>
      </c>
      <c r="F122" s="8">
        <v>1446630.32</v>
      </c>
      <c r="G122" s="9">
        <v>-1446630.32</v>
      </c>
      <c r="H122" s="8">
        <f>SUM(OrderBal27[[#This Row],[Annual
(Actual)]:[Unpaid]])</f>
        <v>0</v>
      </c>
    </row>
    <row r="123" spans="1:8" x14ac:dyDescent="0.25">
      <c r="A123" s="7" t="s">
        <v>624</v>
      </c>
      <c r="B123" s="7" t="s">
        <v>248</v>
      </c>
      <c r="C123" s="7" t="s">
        <v>249</v>
      </c>
      <c r="D123" s="7" t="s">
        <v>1018</v>
      </c>
      <c r="E123" s="7" t="s">
        <v>929</v>
      </c>
      <c r="F123" s="8">
        <v>1020000</v>
      </c>
      <c r="G123" s="9">
        <v>-1020000</v>
      </c>
      <c r="H123" s="8">
        <f>SUM(OrderBal27[[#This Row],[Annual
(Actual)]:[Unpaid]])</f>
        <v>0</v>
      </c>
    </row>
    <row r="124" spans="1:8" x14ac:dyDescent="0.25">
      <c r="A124" s="7" t="s">
        <v>625</v>
      </c>
      <c r="B124" s="7" t="s">
        <v>250</v>
      </c>
      <c r="C124" s="7" t="s">
        <v>251</v>
      </c>
      <c r="D124" s="7" t="s">
        <v>72</v>
      </c>
      <c r="E124" s="7" t="s">
        <v>929</v>
      </c>
      <c r="F124" s="8">
        <v>138.94</v>
      </c>
      <c r="G124" s="9"/>
      <c r="H124" s="8">
        <f>SUM(OrderBal27[[#This Row],[Annual
(Actual)]:[Unpaid]])</f>
        <v>138.94</v>
      </c>
    </row>
    <row r="125" spans="1:8" x14ac:dyDescent="0.25">
      <c r="A125" s="7" t="s">
        <v>626</v>
      </c>
      <c r="B125" s="7" t="s">
        <v>252</v>
      </c>
      <c r="C125" s="7" t="s">
        <v>251</v>
      </c>
      <c r="D125" s="7" t="s">
        <v>1018</v>
      </c>
      <c r="E125" s="7" t="s">
        <v>929</v>
      </c>
      <c r="F125" s="8">
        <v>69814.539999999994</v>
      </c>
      <c r="G125" s="9"/>
      <c r="H125" s="8">
        <f>SUM(OrderBal27[[#This Row],[Annual
(Actual)]:[Unpaid]])</f>
        <v>69814.539999999994</v>
      </c>
    </row>
    <row r="126" spans="1:8" x14ac:dyDescent="0.25">
      <c r="A126" s="7" t="s">
        <v>628</v>
      </c>
      <c r="B126" s="7" t="s">
        <v>255</v>
      </c>
      <c r="C126" s="7" t="s">
        <v>254</v>
      </c>
      <c r="D126" s="7" t="s">
        <v>1018</v>
      </c>
      <c r="E126" s="7" t="s">
        <v>929</v>
      </c>
      <c r="F126" s="8">
        <v>220645.33</v>
      </c>
      <c r="G126" s="9"/>
      <c r="H126" s="8">
        <f>SUM(OrderBal27[[#This Row],[Annual
(Actual)]:[Unpaid]])</f>
        <v>220645.33</v>
      </c>
    </row>
    <row r="127" spans="1:8" x14ac:dyDescent="0.25">
      <c r="A127" s="7" t="s">
        <v>629</v>
      </c>
      <c r="B127" s="7" t="s">
        <v>961</v>
      </c>
      <c r="C127" s="7" t="s">
        <v>257</v>
      </c>
      <c r="D127" s="7" t="s">
        <v>1018</v>
      </c>
      <c r="E127" s="7" t="s">
        <v>929</v>
      </c>
      <c r="F127" s="8">
        <v>2839555.61</v>
      </c>
      <c r="G127" s="9"/>
      <c r="H127" s="8">
        <f>SUM(OrderBal27[[#This Row],[Annual
(Actual)]:[Unpaid]])</f>
        <v>2839555.61</v>
      </c>
    </row>
    <row r="128" spans="1:8" x14ac:dyDescent="0.25">
      <c r="A128" s="7" t="s">
        <v>630</v>
      </c>
      <c r="B128" s="7" t="s">
        <v>258</v>
      </c>
      <c r="C128" s="7" t="s">
        <v>259</v>
      </c>
      <c r="D128" s="7" t="s">
        <v>1018</v>
      </c>
      <c r="E128" s="7" t="s">
        <v>929</v>
      </c>
      <c r="F128" s="8">
        <v>260508</v>
      </c>
      <c r="G128" s="9"/>
      <c r="H128" s="8">
        <f>SUM(OrderBal27[[#This Row],[Annual
(Actual)]:[Unpaid]])</f>
        <v>260508</v>
      </c>
    </row>
    <row r="129" spans="1:8" x14ac:dyDescent="0.25">
      <c r="A129" s="7" t="s">
        <v>631</v>
      </c>
      <c r="B129" s="7" t="s">
        <v>260</v>
      </c>
      <c r="C129" s="7" t="s">
        <v>259</v>
      </c>
      <c r="D129" s="7" t="s">
        <v>880</v>
      </c>
      <c r="E129" s="7" t="s">
        <v>881</v>
      </c>
      <c r="F129" s="8">
        <v>-0.03</v>
      </c>
      <c r="G129" s="9"/>
      <c r="H129" s="8">
        <f>SUM(OrderBal27[[#This Row],[Annual
(Actual)]:[Unpaid]])</f>
        <v>-0.03</v>
      </c>
    </row>
    <row r="130" spans="1:8" x14ac:dyDescent="0.25">
      <c r="A130" s="7" t="s">
        <v>632</v>
      </c>
      <c r="B130" s="7" t="s">
        <v>261</v>
      </c>
      <c r="C130" s="7" t="s">
        <v>262</v>
      </c>
      <c r="D130" s="7" t="s">
        <v>216</v>
      </c>
      <c r="E130" s="7" t="s">
        <v>929</v>
      </c>
      <c r="F130" s="8">
        <v>7.0000000000000007E-2</v>
      </c>
      <c r="G130" s="9"/>
      <c r="H130" s="8">
        <f>SUM(OrderBal27[[#This Row],[Annual
(Actual)]:[Unpaid]])</f>
        <v>7.0000000000000007E-2</v>
      </c>
    </row>
    <row r="131" spans="1:8" x14ac:dyDescent="0.25">
      <c r="A131" s="7" t="s">
        <v>633</v>
      </c>
      <c r="B131" s="7" t="s">
        <v>263</v>
      </c>
      <c r="C131" s="7" t="s">
        <v>264</v>
      </c>
      <c r="D131" s="7" t="s">
        <v>56</v>
      </c>
      <c r="E131" s="7" t="s">
        <v>881</v>
      </c>
      <c r="F131" s="8">
        <v>0.08</v>
      </c>
      <c r="G131" s="9"/>
      <c r="H131" s="8">
        <f>SUM(OrderBal27[[#This Row],[Annual
(Actual)]:[Unpaid]])</f>
        <v>0.08</v>
      </c>
    </row>
    <row r="132" spans="1:8" x14ac:dyDescent="0.25">
      <c r="A132" s="7" t="s">
        <v>634</v>
      </c>
      <c r="B132" s="7" t="s">
        <v>265</v>
      </c>
      <c r="C132" s="7" t="s">
        <v>266</v>
      </c>
      <c r="D132" s="7" t="s">
        <v>1018</v>
      </c>
      <c r="E132" s="7" t="s">
        <v>929</v>
      </c>
      <c r="F132" s="8">
        <v>803853.56</v>
      </c>
      <c r="G132" s="9"/>
      <c r="H132" s="8">
        <f>SUM(OrderBal27[[#This Row],[Annual
(Actual)]:[Unpaid]])</f>
        <v>803853.56</v>
      </c>
    </row>
    <row r="133" spans="1:8" x14ac:dyDescent="0.25">
      <c r="A133" s="7" t="s">
        <v>635</v>
      </c>
      <c r="B133" s="7" t="s">
        <v>267</v>
      </c>
      <c r="C133" s="7" t="s">
        <v>268</v>
      </c>
      <c r="D133" s="7" t="s">
        <v>1018</v>
      </c>
      <c r="E133" s="7" t="s">
        <v>929</v>
      </c>
      <c r="F133" s="8">
        <v>-0.15</v>
      </c>
      <c r="G133" s="9"/>
      <c r="H133" s="8">
        <f>SUM(OrderBal27[[#This Row],[Annual
(Actual)]:[Unpaid]])</f>
        <v>-0.15</v>
      </c>
    </row>
    <row r="134" spans="1:8" x14ac:dyDescent="0.25">
      <c r="A134" s="7" t="s">
        <v>636</v>
      </c>
      <c r="B134" s="7" t="s">
        <v>269</v>
      </c>
      <c r="C134" s="7" t="s">
        <v>270</v>
      </c>
      <c r="D134" s="7" t="s">
        <v>1018</v>
      </c>
      <c r="E134" s="7" t="s">
        <v>929</v>
      </c>
      <c r="F134" s="8">
        <v>55813.07</v>
      </c>
      <c r="G134" s="9"/>
      <c r="H134" s="8">
        <f>SUM(OrderBal27[[#This Row],[Annual
(Actual)]:[Unpaid]])</f>
        <v>55813.07</v>
      </c>
    </row>
    <row r="135" spans="1:8" x14ac:dyDescent="0.25">
      <c r="A135" s="7" t="s">
        <v>637</v>
      </c>
      <c r="B135" s="7" t="s">
        <v>271</v>
      </c>
      <c r="C135" s="7" t="s">
        <v>272</v>
      </c>
      <c r="D135" s="7" t="s">
        <v>1018</v>
      </c>
      <c r="E135" s="7" t="s">
        <v>929</v>
      </c>
      <c r="F135" s="8">
        <v>222912.96</v>
      </c>
      <c r="G135" s="9">
        <v>-222912.96</v>
      </c>
      <c r="H135" s="8">
        <f>SUM(OrderBal27[[#This Row],[Annual
(Actual)]:[Unpaid]])</f>
        <v>0</v>
      </c>
    </row>
    <row r="136" spans="1:8" x14ac:dyDescent="0.25">
      <c r="A136" s="7" t="s">
        <v>638</v>
      </c>
      <c r="B136" s="7" t="s">
        <v>273</v>
      </c>
      <c r="C136" s="7" t="s">
        <v>272</v>
      </c>
      <c r="D136" s="7" t="s">
        <v>146</v>
      </c>
      <c r="E136" s="7" t="s">
        <v>929</v>
      </c>
      <c r="F136" s="8">
        <v>-0.28000000000000003</v>
      </c>
      <c r="G136" s="9"/>
      <c r="H136" s="8">
        <f>SUM(OrderBal27[[#This Row],[Annual
(Actual)]:[Unpaid]])</f>
        <v>-0.28000000000000003</v>
      </c>
    </row>
    <row r="137" spans="1:8" x14ac:dyDescent="0.25">
      <c r="A137" s="7" t="s">
        <v>639</v>
      </c>
      <c r="B137" s="7" t="s">
        <v>274</v>
      </c>
      <c r="C137" s="7" t="s">
        <v>275</v>
      </c>
      <c r="D137" s="7" t="s">
        <v>913</v>
      </c>
      <c r="E137" s="7" t="s">
        <v>929</v>
      </c>
      <c r="F137" s="8">
        <v>-9838.7099999999991</v>
      </c>
      <c r="G137" s="9"/>
      <c r="H137" s="8">
        <f>SUM(OrderBal27[[#This Row],[Annual
(Actual)]:[Unpaid]])</f>
        <v>-9838.7099999999991</v>
      </c>
    </row>
    <row r="138" spans="1:8" x14ac:dyDescent="0.25">
      <c r="A138" s="7" t="s">
        <v>640</v>
      </c>
      <c r="B138" s="7" t="s">
        <v>784</v>
      </c>
      <c r="C138" s="7" t="s">
        <v>275</v>
      </c>
      <c r="D138" s="7" t="s">
        <v>913</v>
      </c>
      <c r="E138" s="7" t="s">
        <v>929</v>
      </c>
      <c r="F138" s="8">
        <v>-0.04</v>
      </c>
      <c r="G138" s="9"/>
      <c r="H138" s="8">
        <f>SUM(OrderBal27[[#This Row],[Annual
(Actual)]:[Unpaid]])</f>
        <v>-0.04</v>
      </c>
    </row>
    <row r="139" spans="1:8" x14ac:dyDescent="0.25">
      <c r="A139" s="7" t="s">
        <v>641</v>
      </c>
      <c r="B139" s="7" t="s">
        <v>276</v>
      </c>
      <c r="C139" s="7" t="s">
        <v>275</v>
      </c>
      <c r="D139" s="7" t="s">
        <v>1018</v>
      </c>
      <c r="E139" s="7" t="s">
        <v>929</v>
      </c>
      <c r="F139" s="8">
        <v>148076.04999999999</v>
      </c>
      <c r="G139" s="9"/>
      <c r="H139" s="8">
        <f>SUM(OrderBal27[[#This Row],[Annual
(Actual)]:[Unpaid]])</f>
        <v>148076.04999999999</v>
      </c>
    </row>
    <row r="140" spans="1:8" x14ac:dyDescent="0.25">
      <c r="A140" s="7" t="s">
        <v>642</v>
      </c>
      <c r="B140" s="7" t="s">
        <v>277</v>
      </c>
      <c r="C140" s="7" t="s">
        <v>275</v>
      </c>
      <c r="D140" s="7" t="s">
        <v>1018</v>
      </c>
      <c r="E140" s="7" t="s">
        <v>929</v>
      </c>
      <c r="F140" s="8">
        <v>486698.47</v>
      </c>
      <c r="G140" s="9"/>
      <c r="H140" s="8">
        <f>SUM(OrderBal27[[#This Row],[Annual
(Actual)]:[Unpaid]])</f>
        <v>486698.47</v>
      </c>
    </row>
    <row r="141" spans="1:8" x14ac:dyDescent="0.25">
      <c r="A141" s="7" t="s">
        <v>643</v>
      </c>
      <c r="B141" s="7" t="s">
        <v>278</v>
      </c>
      <c r="C141" s="7" t="s">
        <v>275</v>
      </c>
      <c r="D141" s="7" t="s">
        <v>1018</v>
      </c>
      <c r="E141" s="7" t="s">
        <v>929</v>
      </c>
      <c r="F141" s="8">
        <v>83790.44</v>
      </c>
      <c r="G141" s="9"/>
      <c r="H141" s="8">
        <f>SUM(OrderBal27[[#This Row],[Annual
(Actual)]:[Unpaid]])</f>
        <v>83790.44</v>
      </c>
    </row>
    <row r="142" spans="1:8" x14ac:dyDescent="0.25">
      <c r="A142" s="7" t="s">
        <v>644</v>
      </c>
      <c r="B142" s="7" t="s">
        <v>279</v>
      </c>
      <c r="C142" s="7" t="s">
        <v>280</v>
      </c>
      <c r="D142" s="7" t="s">
        <v>281</v>
      </c>
      <c r="E142" s="7" t="s">
        <v>929</v>
      </c>
      <c r="F142" s="8">
        <v>0.08</v>
      </c>
      <c r="G142" s="9"/>
      <c r="H142" s="8">
        <f>SUM(OrderBal27[[#This Row],[Annual
(Actual)]:[Unpaid]])</f>
        <v>0.08</v>
      </c>
    </row>
    <row r="143" spans="1:8" x14ac:dyDescent="0.25">
      <c r="A143" s="7" t="s">
        <v>645</v>
      </c>
      <c r="B143" s="7" t="s">
        <v>282</v>
      </c>
      <c r="C143" s="7" t="s">
        <v>283</v>
      </c>
      <c r="D143" s="7" t="s">
        <v>1018</v>
      </c>
      <c r="E143" s="7" t="s">
        <v>881</v>
      </c>
      <c r="F143" s="8">
        <v>34385.08</v>
      </c>
      <c r="G143" s="9"/>
      <c r="H143" s="8">
        <f>SUM(OrderBal27[[#This Row],[Annual
(Actual)]:[Unpaid]])</f>
        <v>34385.08</v>
      </c>
    </row>
    <row r="144" spans="1:8" x14ac:dyDescent="0.25">
      <c r="A144" s="7" t="s">
        <v>646</v>
      </c>
      <c r="B144" s="7" t="s">
        <v>284</v>
      </c>
      <c r="C144" s="7" t="s">
        <v>285</v>
      </c>
      <c r="D144" s="7" t="s">
        <v>1018</v>
      </c>
      <c r="E144" s="7" t="s">
        <v>881</v>
      </c>
      <c r="F144" s="8">
        <v>222809.61</v>
      </c>
      <c r="G144" s="9"/>
      <c r="H144" s="8">
        <f>SUM(OrderBal27[[#This Row],[Annual
(Actual)]:[Unpaid]])</f>
        <v>222809.61</v>
      </c>
    </row>
    <row r="145" spans="1:8" x14ac:dyDescent="0.25">
      <c r="A145" s="7" t="s">
        <v>647</v>
      </c>
      <c r="B145" s="7" t="s">
        <v>286</v>
      </c>
      <c r="C145" s="7" t="s">
        <v>287</v>
      </c>
      <c r="D145" s="7" t="s">
        <v>1018</v>
      </c>
      <c r="E145" s="7" t="s">
        <v>929</v>
      </c>
      <c r="F145" s="8">
        <v>528343.53</v>
      </c>
      <c r="G145" s="9"/>
      <c r="H145" s="8">
        <f>SUM(OrderBal27[[#This Row],[Annual
(Actual)]:[Unpaid]])</f>
        <v>528343.53</v>
      </c>
    </row>
    <row r="146" spans="1:8" x14ac:dyDescent="0.25">
      <c r="A146" s="7" t="s">
        <v>648</v>
      </c>
      <c r="B146" s="7" t="s">
        <v>816</v>
      </c>
      <c r="C146" s="7" t="s">
        <v>288</v>
      </c>
      <c r="D146" s="7" t="s">
        <v>1018</v>
      </c>
      <c r="E146" s="7" t="s">
        <v>929</v>
      </c>
      <c r="F146" s="8">
        <v>2713353.02</v>
      </c>
      <c r="G146" s="9"/>
      <c r="H146" s="8">
        <f>SUM(OrderBal27[[#This Row],[Annual
(Actual)]:[Unpaid]])</f>
        <v>2713353.02</v>
      </c>
    </row>
    <row r="147" spans="1:8" x14ac:dyDescent="0.25">
      <c r="A147" s="7" t="s">
        <v>649</v>
      </c>
      <c r="B147" s="7" t="s">
        <v>289</v>
      </c>
      <c r="C147" s="7" t="s">
        <v>290</v>
      </c>
      <c r="D147" s="7" t="s">
        <v>1018</v>
      </c>
      <c r="E147" s="7" t="s">
        <v>929</v>
      </c>
      <c r="F147" s="8">
        <v>46574.02</v>
      </c>
      <c r="G147" s="9"/>
      <c r="H147" s="8">
        <f>SUM(OrderBal27[[#This Row],[Annual
(Actual)]:[Unpaid]])</f>
        <v>46574.02</v>
      </c>
    </row>
    <row r="148" spans="1:8" x14ac:dyDescent="0.25">
      <c r="A148" s="7" t="s">
        <v>650</v>
      </c>
      <c r="B148" s="7" t="s">
        <v>291</v>
      </c>
      <c r="C148" s="7" t="s">
        <v>292</v>
      </c>
      <c r="D148" s="7" t="s">
        <v>1018</v>
      </c>
      <c r="E148" s="7" t="s">
        <v>929</v>
      </c>
      <c r="F148" s="8">
        <v>70621.87</v>
      </c>
      <c r="G148" s="9"/>
      <c r="H148" s="8">
        <f>SUM(OrderBal27[[#This Row],[Annual
(Actual)]:[Unpaid]])</f>
        <v>70621.87</v>
      </c>
    </row>
    <row r="149" spans="1:8" x14ac:dyDescent="0.25">
      <c r="A149" s="7" t="s">
        <v>651</v>
      </c>
      <c r="B149" s="7" t="s">
        <v>293</v>
      </c>
      <c r="C149" s="7" t="s">
        <v>294</v>
      </c>
      <c r="D149" s="7" t="s">
        <v>1018</v>
      </c>
      <c r="E149" s="7" t="s">
        <v>929</v>
      </c>
      <c r="F149" s="8">
        <v>17833.900000000001</v>
      </c>
      <c r="G149" s="9"/>
      <c r="H149" s="8">
        <f>SUM(OrderBal27[[#This Row],[Annual
(Actual)]:[Unpaid]])</f>
        <v>17833.900000000001</v>
      </c>
    </row>
    <row r="150" spans="1:8" x14ac:dyDescent="0.25">
      <c r="A150" s="7" t="s">
        <v>652</v>
      </c>
      <c r="B150" s="7" t="s">
        <v>295</v>
      </c>
      <c r="C150" s="7" t="s">
        <v>296</v>
      </c>
      <c r="D150" s="7" t="s">
        <v>1018</v>
      </c>
      <c r="E150" s="7" t="s">
        <v>881</v>
      </c>
      <c r="F150" s="8">
        <v>209999.79</v>
      </c>
      <c r="G150" s="9"/>
      <c r="H150" s="8">
        <f>SUM(OrderBal27[[#This Row],[Annual
(Actual)]:[Unpaid]])</f>
        <v>209999.79</v>
      </c>
    </row>
    <row r="151" spans="1:8" s="14" customFormat="1" x14ac:dyDescent="0.25">
      <c r="A151" s="7" t="s">
        <v>653</v>
      </c>
      <c r="B151" s="7" t="s">
        <v>297</v>
      </c>
      <c r="C151" s="7" t="s">
        <v>298</v>
      </c>
      <c r="D151" s="7" t="s">
        <v>299</v>
      </c>
      <c r="E151" s="7" t="s">
        <v>57</v>
      </c>
      <c r="F151" s="8">
        <v>467205</v>
      </c>
      <c r="G151" s="9"/>
      <c r="H151" s="8">
        <f>SUM(OrderBal27[[#This Row],[Annual
(Actual)]:[Unpaid]])</f>
        <v>467205</v>
      </c>
    </row>
    <row r="152" spans="1:8" x14ac:dyDescent="0.25">
      <c r="A152" s="7" t="s">
        <v>654</v>
      </c>
      <c r="B152" s="7" t="s">
        <v>300</v>
      </c>
      <c r="C152" s="7" t="s">
        <v>301</v>
      </c>
      <c r="D152" s="7" t="s">
        <v>880</v>
      </c>
      <c r="E152" s="7" t="s">
        <v>929</v>
      </c>
      <c r="F152" s="8">
        <v>265.36</v>
      </c>
      <c r="G152" s="13"/>
      <c r="H152" s="8">
        <f>SUM(OrderBal27[[#This Row],[Annual
(Actual)]:[Unpaid]])</f>
        <v>265.36</v>
      </c>
    </row>
    <row r="153" spans="1:8" x14ac:dyDescent="0.25">
      <c r="A153" s="7" t="s">
        <v>655</v>
      </c>
      <c r="B153" s="7" t="s">
        <v>302</v>
      </c>
      <c r="C153" s="7" t="s">
        <v>303</v>
      </c>
      <c r="D153" s="7" t="s">
        <v>1018</v>
      </c>
      <c r="E153" s="7" t="s">
        <v>881</v>
      </c>
      <c r="F153" s="8">
        <v>-0.04</v>
      </c>
      <c r="G153" s="9"/>
      <c r="H153" s="8">
        <f>SUM(OrderBal27[[#This Row],[Annual
(Actual)]:[Unpaid]])</f>
        <v>-0.04</v>
      </c>
    </row>
    <row r="154" spans="1:8" x14ac:dyDescent="0.25">
      <c r="A154" s="7" t="s">
        <v>656</v>
      </c>
      <c r="B154" s="7" t="s">
        <v>305</v>
      </c>
      <c r="C154" s="7" t="s">
        <v>306</v>
      </c>
      <c r="D154" s="7" t="s">
        <v>1018</v>
      </c>
      <c r="E154" s="7" t="s">
        <v>881</v>
      </c>
      <c r="F154" s="8">
        <v>930475.79</v>
      </c>
      <c r="G154" s="9"/>
      <c r="H154" s="8">
        <f>SUM(OrderBal27[[#This Row],[Annual
(Actual)]:[Unpaid]])</f>
        <v>930475.79</v>
      </c>
    </row>
    <row r="155" spans="1:8" x14ac:dyDescent="0.25">
      <c r="A155" s="7" t="s">
        <v>657</v>
      </c>
      <c r="B155" s="7" t="s">
        <v>307</v>
      </c>
      <c r="C155" s="7" t="s">
        <v>308</v>
      </c>
      <c r="D155" s="7" t="s">
        <v>1018</v>
      </c>
      <c r="E155" s="7" t="s">
        <v>929</v>
      </c>
      <c r="F155" s="8">
        <v>328500.07</v>
      </c>
      <c r="G155" s="9"/>
      <c r="H155" s="8">
        <f>SUM(OrderBal27[[#This Row],[Annual
(Actual)]:[Unpaid]])</f>
        <v>328500.07</v>
      </c>
    </row>
    <row r="156" spans="1:8" x14ac:dyDescent="0.25">
      <c r="A156" s="7" t="s">
        <v>658</v>
      </c>
      <c r="B156" s="7" t="s">
        <v>309</v>
      </c>
      <c r="C156" s="7" t="s">
        <v>310</v>
      </c>
      <c r="D156" s="7" t="s">
        <v>304</v>
      </c>
      <c r="E156" s="7" t="s">
        <v>881</v>
      </c>
      <c r="F156" s="8">
        <v>0.28999999999999998</v>
      </c>
      <c r="G156" s="9"/>
      <c r="H156" s="8">
        <f>SUM(OrderBal27[[#This Row],[Annual
(Actual)]:[Unpaid]])</f>
        <v>0.28999999999999998</v>
      </c>
    </row>
    <row r="157" spans="1:8" x14ac:dyDescent="0.25">
      <c r="A157" s="7" t="s">
        <v>882</v>
      </c>
      <c r="B157" s="7" t="s">
        <v>883</v>
      </c>
      <c r="C157" s="7" t="s">
        <v>884</v>
      </c>
      <c r="D157" s="7" t="s">
        <v>1018</v>
      </c>
      <c r="E157" s="7" t="s">
        <v>929</v>
      </c>
      <c r="F157" s="8">
        <v>125661.38</v>
      </c>
      <c r="G157" s="9">
        <v>-125661.38</v>
      </c>
      <c r="H157" s="8">
        <f>SUM(OrderBal27[[#This Row],[Annual
(Actual)]:[Unpaid]])</f>
        <v>0</v>
      </c>
    </row>
    <row r="158" spans="1:8" x14ac:dyDescent="0.25">
      <c r="A158" s="7" t="s">
        <v>659</v>
      </c>
      <c r="B158" s="7" t="s">
        <v>311</v>
      </c>
      <c r="C158" s="7" t="s">
        <v>312</v>
      </c>
      <c r="D158" s="7" t="s">
        <v>1018</v>
      </c>
      <c r="E158" s="7" t="s">
        <v>929</v>
      </c>
      <c r="F158" s="8">
        <v>118196.05</v>
      </c>
      <c r="G158" s="9"/>
      <c r="H158" s="8">
        <f>SUM(OrderBal27[[#This Row],[Annual
(Actual)]:[Unpaid]])</f>
        <v>118196.05</v>
      </c>
    </row>
    <row r="159" spans="1:8" x14ac:dyDescent="0.25">
      <c r="A159" s="7" t="s">
        <v>660</v>
      </c>
      <c r="B159" s="7" t="s">
        <v>313</v>
      </c>
      <c r="C159" s="7" t="s">
        <v>314</v>
      </c>
      <c r="D159" s="7" t="s">
        <v>1018</v>
      </c>
      <c r="E159" s="7" t="s">
        <v>929</v>
      </c>
      <c r="F159" s="8">
        <v>263551.75</v>
      </c>
      <c r="G159" s="9"/>
      <c r="H159" s="8">
        <f>SUM(OrderBal27[[#This Row],[Annual
(Actual)]:[Unpaid]])</f>
        <v>263551.75</v>
      </c>
    </row>
    <row r="160" spans="1:8" x14ac:dyDescent="0.25">
      <c r="A160" s="7" t="s">
        <v>661</v>
      </c>
      <c r="B160" s="7" t="s">
        <v>315</v>
      </c>
      <c r="C160" s="7" t="s">
        <v>316</v>
      </c>
      <c r="D160" s="7" t="s">
        <v>1018</v>
      </c>
      <c r="E160" s="7" t="s">
        <v>929</v>
      </c>
      <c r="F160" s="8">
        <v>735029.51</v>
      </c>
      <c r="G160" s="9"/>
      <c r="H160" s="8">
        <f>SUM(OrderBal27[[#This Row],[Annual
(Actual)]:[Unpaid]])</f>
        <v>735029.51</v>
      </c>
    </row>
    <row r="161" spans="1:8" x14ac:dyDescent="0.25">
      <c r="A161" s="7" t="s">
        <v>662</v>
      </c>
      <c r="B161" s="7" t="s">
        <v>317</v>
      </c>
      <c r="C161" s="7" t="s">
        <v>318</v>
      </c>
      <c r="D161" s="7" t="s">
        <v>1018</v>
      </c>
      <c r="E161" s="7" t="s">
        <v>929</v>
      </c>
      <c r="F161" s="8">
        <v>896514.56000000006</v>
      </c>
      <c r="G161" s="9"/>
      <c r="H161" s="8">
        <f>SUM(OrderBal27[[#This Row],[Annual
(Actual)]:[Unpaid]])</f>
        <v>896514.56000000006</v>
      </c>
    </row>
    <row r="162" spans="1:8" x14ac:dyDescent="0.25">
      <c r="A162" s="7" t="s">
        <v>663</v>
      </c>
      <c r="B162" s="7" t="s">
        <v>319</v>
      </c>
      <c r="C162" s="7" t="s">
        <v>320</v>
      </c>
      <c r="D162" s="7" t="s">
        <v>1018</v>
      </c>
      <c r="E162" s="7" t="s">
        <v>779</v>
      </c>
      <c r="F162" s="8">
        <v>1560849.16</v>
      </c>
      <c r="G162" s="9"/>
      <c r="H162" s="8">
        <f>SUM(OrderBal27[[#This Row],[Annual
(Actual)]:[Unpaid]])</f>
        <v>1560849.16</v>
      </c>
    </row>
    <row r="163" spans="1:8" x14ac:dyDescent="0.25">
      <c r="A163" s="7" t="s">
        <v>664</v>
      </c>
      <c r="B163" s="7" t="s">
        <v>321</v>
      </c>
      <c r="C163" s="7" t="s">
        <v>322</v>
      </c>
      <c r="D163" s="7" t="s">
        <v>1018</v>
      </c>
      <c r="E163" s="7" t="s">
        <v>881</v>
      </c>
      <c r="F163" s="8">
        <v>216963.04</v>
      </c>
      <c r="G163" s="9"/>
      <c r="H163" s="8">
        <f>SUM(OrderBal27[[#This Row],[Annual
(Actual)]:[Unpaid]])</f>
        <v>216963.04</v>
      </c>
    </row>
    <row r="164" spans="1:8" x14ac:dyDescent="0.25">
      <c r="A164" s="7" t="s">
        <v>665</v>
      </c>
      <c r="B164" s="7" t="s">
        <v>827</v>
      </c>
      <c r="C164" s="7" t="s">
        <v>323</v>
      </c>
      <c r="D164" s="7" t="s">
        <v>1018</v>
      </c>
      <c r="E164" s="7" t="s">
        <v>930</v>
      </c>
      <c r="F164" s="8">
        <v>6536840.8099999996</v>
      </c>
      <c r="G164" s="9"/>
      <c r="H164" s="8">
        <f>SUM(OrderBal27[[#This Row],[Annual
(Actual)]:[Unpaid]])</f>
        <v>6536840.8099999996</v>
      </c>
    </row>
    <row r="165" spans="1:8" x14ac:dyDescent="0.25">
      <c r="A165" s="7" t="s">
        <v>666</v>
      </c>
      <c r="B165" s="7" t="s">
        <v>325</v>
      </c>
      <c r="C165" s="7" t="s">
        <v>323</v>
      </c>
      <c r="D165" s="7" t="s">
        <v>912</v>
      </c>
      <c r="E165" s="7" t="s">
        <v>929</v>
      </c>
      <c r="F165" s="8">
        <v>179.19</v>
      </c>
      <c r="G165" s="9"/>
      <c r="H165" s="8">
        <f>SUM(OrderBal27[[#This Row],[Annual
(Actual)]:[Unpaid]])</f>
        <v>179.19</v>
      </c>
    </row>
    <row r="166" spans="1:8" x14ac:dyDescent="0.25">
      <c r="A166" s="7" t="s">
        <v>667</v>
      </c>
      <c r="B166" s="7" t="s">
        <v>326</v>
      </c>
      <c r="C166" s="7" t="s">
        <v>327</v>
      </c>
      <c r="D166" s="7" t="s">
        <v>1018</v>
      </c>
      <c r="E166" s="7" t="s">
        <v>929</v>
      </c>
      <c r="F166" s="8">
        <v>44421.31</v>
      </c>
      <c r="G166" s="9"/>
      <c r="H166" s="8">
        <f>SUM(OrderBal27[[#This Row],[Annual
(Actual)]:[Unpaid]])</f>
        <v>44421.31</v>
      </c>
    </row>
    <row r="167" spans="1:8" x14ac:dyDescent="0.25">
      <c r="A167" s="7" t="s">
        <v>668</v>
      </c>
      <c r="B167" s="7" t="s">
        <v>328</v>
      </c>
      <c r="C167" s="7" t="s">
        <v>329</v>
      </c>
      <c r="D167" s="7" t="s">
        <v>1018</v>
      </c>
      <c r="E167" s="7" t="s">
        <v>881</v>
      </c>
      <c r="F167" s="8">
        <v>781220.83</v>
      </c>
      <c r="G167" s="9">
        <v>-781220.83</v>
      </c>
      <c r="H167" s="8">
        <f>SUM(OrderBal27[[#This Row],[Annual
(Actual)]:[Unpaid]])</f>
        <v>0</v>
      </c>
    </row>
    <row r="168" spans="1:8" x14ac:dyDescent="0.25">
      <c r="A168" s="7" t="s">
        <v>669</v>
      </c>
      <c r="B168" s="7" t="s">
        <v>330</v>
      </c>
      <c r="C168" s="7" t="s">
        <v>331</v>
      </c>
      <c r="D168" s="7" t="s">
        <v>26</v>
      </c>
      <c r="E168" s="7" t="s">
        <v>929</v>
      </c>
      <c r="F168" s="8">
        <v>0.1</v>
      </c>
      <c r="G168" s="9"/>
      <c r="H168" s="8">
        <f>SUM(OrderBal27[[#This Row],[Annual
(Actual)]:[Unpaid]])</f>
        <v>0.1</v>
      </c>
    </row>
    <row r="169" spans="1:8" x14ac:dyDescent="0.25">
      <c r="A169" s="7" t="s">
        <v>670</v>
      </c>
      <c r="B169" s="7" t="s">
        <v>332</v>
      </c>
      <c r="C169" s="7" t="s">
        <v>333</v>
      </c>
      <c r="D169" s="7" t="s">
        <v>1018</v>
      </c>
      <c r="E169" s="7" t="s">
        <v>929</v>
      </c>
      <c r="F169" s="8">
        <v>100000</v>
      </c>
      <c r="G169" s="9"/>
      <c r="H169" s="8">
        <f>SUM(OrderBal27[[#This Row],[Annual
(Actual)]:[Unpaid]])</f>
        <v>100000</v>
      </c>
    </row>
    <row r="170" spans="1:8" x14ac:dyDescent="0.25">
      <c r="A170" s="7" t="s">
        <v>671</v>
      </c>
      <c r="B170" s="7" t="s">
        <v>334</v>
      </c>
      <c r="C170" s="7" t="s">
        <v>335</v>
      </c>
      <c r="D170" s="7" t="s">
        <v>1018</v>
      </c>
      <c r="E170" s="7" t="s">
        <v>881</v>
      </c>
      <c r="F170" s="8">
        <v>580750.75</v>
      </c>
      <c r="G170" s="9">
        <v>-581876.64</v>
      </c>
      <c r="H170" s="8">
        <f>SUM(OrderBal27[[#This Row],[Annual
(Actual)]:[Unpaid]])</f>
        <v>-1125.890000000014</v>
      </c>
    </row>
    <row r="171" spans="1:8" x14ac:dyDescent="0.25">
      <c r="A171" s="7" t="s">
        <v>672</v>
      </c>
      <c r="B171" s="7" t="s">
        <v>336</v>
      </c>
      <c r="C171" s="7" t="s">
        <v>337</v>
      </c>
      <c r="D171" s="7" t="s">
        <v>1018</v>
      </c>
      <c r="E171" s="7" t="s">
        <v>929</v>
      </c>
      <c r="F171" s="8">
        <v>67558.960000000006</v>
      </c>
      <c r="G171" s="9"/>
      <c r="H171" s="8">
        <f>SUM(OrderBal27[[#This Row],[Annual
(Actual)]:[Unpaid]])</f>
        <v>67558.960000000006</v>
      </c>
    </row>
    <row r="172" spans="1:8" x14ac:dyDescent="0.25">
      <c r="A172" s="7" t="s">
        <v>673</v>
      </c>
      <c r="B172" s="7" t="s">
        <v>338</v>
      </c>
      <c r="C172" s="7" t="s">
        <v>339</v>
      </c>
      <c r="D172" s="7" t="s">
        <v>843</v>
      </c>
      <c r="E172" s="7" t="s">
        <v>881</v>
      </c>
      <c r="F172" s="8">
        <v>138866.65</v>
      </c>
      <c r="G172" s="9"/>
      <c r="H172" s="8">
        <f>SUM(OrderBal27[[#This Row],[Annual
(Actual)]:[Unpaid]])</f>
        <v>138866.65</v>
      </c>
    </row>
    <row r="173" spans="1:8" x14ac:dyDescent="0.25">
      <c r="A173" s="7" t="s">
        <v>674</v>
      </c>
      <c r="B173" s="7" t="s">
        <v>340</v>
      </c>
      <c r="C173" s="7" t="s">
        <v>341</v>
      </c>
      <c r="D173" s="7" t="s">
        <v>1018</v>
      </c>
      <c r="E173" s="7" t="s">
        <v>881</v>
      </c>
      <c r="F173" s="8">
        <v>-0.03</v>
      </c>
      <c r="G173" s="9"/>
      <c r="H173" s="8">
        <f>SUM(OrderBal27[[#This Row],[Annual
(Actual)]:[Unpaid]])</f>
        <v>-0.03</v>
      </c>
    </row>
    <row r="174" spans="1:8" x14ac:dyDescent="0.25">
      <c r="A174" s="7" t="s">
        <v>675</v>
      </c>
      <c r="B174" s="7" t="s">
        <v>342</v>
      </c>
      <c r="C174" s="7" t="s">
        <v>343</v>
      </c>
      <c r="D174" s="7" t="s">
        <v>1018</v>
      </c>
      <c r="E174" s="7" t="s">
        <v>881</v>
      </c>
      <c r="F174" s="8">
        <v>87359.84</v>
      </c>
      <c r="G174" s="9"/>
      <c r="H174" s="8">
        <f>SUM(OrderBal27[[#This Row],[Annual
(Actual)]:[Unpaid]])</f>
        <v>87359.84</v>
      </c>
    </row>
    <row r="175" spans="1:8" x14ac:dyDescent="0.25">
      <c r="A175" s="7" t="s">
        <v>676</v>
      </c>
      <c r="B175" s="7" t="s">
        <v>344</v>
      </c>
      <c r="C175" s="7" t="s">
        <v>345</v>
      </c>
      <c r="D175" s="7" t="s">
        <v>1018</v>
      </c>
      <c r="E175" s="7" t="s">
        <v>929</v>
      </c>
      <c r="F175" s="8">
        <v>80265.350000000006</v>
      </c>
      <c r="G175" s="9"/>
      <c r="H175" s="8">
        <f>SUM(OrderBal27[[#This Row],[Annual
(Actual)]:[Unpaid]])</f>
        <v>80265.350000000006</v>
      </c>
    </row>
    <row r="176" spans="1:8" x14ac:dyDescent="0.25">
      <c r="A176" s="7" t="s">
        <v>677</v>
      </c>
      <c r="B176" s="7" t="s">
        <v>346</v>
      </c>
      <c r="C176" s="7" t="s">
        <v>347</v>
      </c>
      <c r="D176" s="7" t="s">
        <v>1018</v>
      </c>
      <c r="E176" s="7" t="s">
        <v>929</v>
      </c>
      <c r="F176" s="8">
        <v>86831.39</v>
      </c>
      <c r="G176" s="9"/>
      <c r="H176" s="8">
        <f>SUM(OrderBal27[[#This Row],[Annual
(Actual)]:[Unpaid]])</f>
        <v>86831.39</v>
      </c>
    </row>
    <row r="177" spans="1:8" x14ac:dyDescent="0.25">
      <c r="A177" s="7" t="s">
        <v>678</v>
      </c>
      <c r="B177" s="7" t="s">
        <v>348</v>
      </c>
      <c r="C177" s="7" t="s">
        <v>349</v>
      </c>
      <c r="D177" s="7" t="s">
        <v>1018</v>
      </c>
      <c r="E177" s="7" t="s">
        <v>881</v>
      </c>
      <c r="F177" s="8">
        <v>851402.96</v>
      </c>
      <c r="G177" s="9"/>
      <c r="H177" s="8">
        <f>SUM(OrderBal27[[#This Row],[Annual
(Actual)]:[Unpaid]])</f>
        <v>851402.96</v>
      </c>
    </row>
    <row r="178" spans="1:8" x14ac:dyDescent="0.25">
      <c r="A178" s="7" t="s">
        <v>679</v>
      </c>
      <c r="B178" s="7" t="s">
        <v>350</v>
      </c>
      <c r="C178" s="7" t="s">
        <v>351</v>
      </c>
      <c r="D178" s="7" t="s">
        <v>880</v>
      </c>
      <c r="E178" s="7" t="s">
        <v>929</v>
      </c>
      <c r="F178" s="8">
        <v>0.09</v>
      </c>
      <c r="G178" s="9"/>
      <c r="H178" s="8">
        <f>SUM(OrderBal27[[#This Row],[Annual
(Actual)]:[Unpaid]])</f>
        <v>0.09</v>
      </c>
    </row>
    <row r="179" spans="1:8" ht="12" customHeight="1" x14ac:dyDescent="0.25">
      <c r="A179" s="7" t="s">
        <v>680</v>
      </c>
      <c r="B179" s="7" t="s">
        <v>352</v>
      </c>
      <c r="C179" s="7" t="s">
        <v>353</v>
      </c>
      <c r="D179" s="7" t="s">
        <v>72</v>
      </c>
      <c r="E179" s="7" t="s">
        <v>929</v>
      </c>
      <c r="F179" s="8">
        <v>0.08</v>
      </c>
      <c r="G179" s="9"/>
      <c r="H179" s="8">
        <f>SUM(OrderBal27[[#This Row],[Annual
(Actual)]:[Unpaid]])</f>
        <v>0.08</v>
      </c>
    </row>
    <row r="180" spans="1:8" x14ac:dyDescent="0.25">
      <c r="A180" s="7" t="s">
        <v>681</v>
      </c>
      <c r="B180" s="7" t="s">
        <v>354</v>
      </c>
      <c r="C180" s="7" t="s">
        <v>355</v>
      </c>
      <c r="D180" s="7" t="s">
        <v>1018</v>
      </c>
      <c r="E180" s="7" t="s">
        <v>929</v>
      </c>
      <c r="F180" s="8">
        <v>438425.55</v>
      </c>
      <c r="G180" s="9"/>
      <c r="H180" s="8">
        <f>SUM(OrderBal27[[#This Row],[Annual
(Actual)]:[Unpaid]])</f>
        <v>438425.55</v>
      </c>
    </row>
    <row r="181" spans="1:8" x14ac:dyDescent="0.25">
      <c r="A181" s="7" t="s">
        <v>682</v>
      </c>
      <c r="B181" s="7" t="s">
        <v>356</v>
      </c>
      <c r="C181" s="7" t="s">
        <v>357</v>
      </c>
      <c r="D181" s="7" t="s">
        <v>1018</v>
      </c>
      <c r="E181" s="7" t="s">
        <v>929</v>
      </c>
      <c r="F181" s="8">
        <v>179999.96</v>
      </c>
      <c r="G181" s="9"/>
      <c r="H181" s="8">
        <f>SUM(OrderBal27[[#This Row],[Annual
(Actual)]:[Unpaid]])</f>
        <v>179999.96</v>
      </c>
    </row>
    <row r="182" spans="1:8" x14ac:dyDescent="0.25">
      <c r="A182" s="7" t="s">
        <v>683</v>
      </c>
      <c r="B182" s="7" t="s">
        <v>358</v>
      </c>
      <c r="C182" s="7" t="s">
        <v>359</v>
      </c>
      <c r="D182" s="7" t="s">
        <v>1018</v>
      </c>
      <c r="E182" s="7" t="s">
        <v>929</v>
      </c>
      <c r="F182" s="8">
        <v>532671.56999999995</v>
      </c>
      <c r="G182" s="9"/>
      <c r="H182" s="8">
        <f>SUM(OrderBal27[[#This Row],[Annual
(Actual)]:[Unpaid]])</f>
        <v>532671.56999999995</v>
      </c>
    </row>
    <row r="183" spans="1:8" x14ac:dyDescent="0.25">
      <c r="A183" s="7" t="s">
        <v>684</v>
      </c>
      <c r="B183" s="7" t="s">
        <v>360</v>
      </c>
      <c r="C183" s="7" t="s">
        <v>361</v>
      </c>
      <c r="D183" s="7" t="s">
        <v>1018</v>
      </c>
      <c r="E183" s="7" t="s">
        <v>881</v>
      </c>
      <c r="F183" s="8">
        <v>228217.49</v>
      </c>
      <c r="G183" s="9"/>
      <c r="H183" s="8">
        <f>SUM(OrderBal27[[#This Row],[Annual
(Actual)]:[Unpaid]])</f>
        <v>228217.49</v>
      </c>
    </row>
    <row r="184" spans="1:8" x14ac:dyDescent="0.25">
      <c r="A184" s="7" t="s">
        <v>685</v>
      </c>
      <c r="B184" s="7" t="s">
        <v>362</v>
      </c>
      <c r="C184" s="7" t="s">
        <v>363</v>
      </c>
      <c r="D184" s="7" t="s">
        <v>1018</v>
      </c>
      <c r="E184" s="7" t="s">
        <v>881</v>
      </c>
      <c r="F184" s="8">
        <v>365496.44</v>
      </c>
      <c r="G184" s="9"/>
      <c r="H184" s="8">
        <f>SUM(OrderBal27[[#This Row],[Annual
(Actual)]:[Unpaid]])</f>
        <v>365496.44</v>
      </c>
    </row>
    <row r="185" spans="1:8" x14ac:dyDescent="0.25">
      <c r="A185" s="7" t="s">
        <v>686</v>
      </c>
      <c r="B185" s="7" t="s">
        <v>364</v>
      </c>
      <c r="C185" s="7" t="s">
        <v>365</v>
      </c>
      <c r="D185" s="7" t="s">
        <v>12</v>
      </c>
      <c r="E185" s="7" t="s">
        <v>881</v>
      </c>
      <c r="F185" s="8">
        <v>0.05</v>
      </c>
      <c r="G185" s="9"/>
      <c r="H185" s="8">
        <f>SUM(OrderBal27[[#This Row],[Annual
(Actual)]:[Unpaid]])</f>
        <v>0.05</v>
      </c>
    </row>
    <row r="186" spans="1:8" x14ac:dyDescent="0.25">
      <c r="A186" s="7" t="s">
        <v>687</v>
      </c>
      <c r="B186" s="7" t="s">
        <v>366</v>
      </c>
      <c r="C186" s="7" t="s">
        <v>367</v>
      </c>
      <c r="D186" s="7" t="s">
        <v>913</v>
      </c>
      <c r="E186" s="7" t="s">
        <v>881</v>
      </c>
      <c r="F186" s="8">
        <v>0.12</v>
      </c>
      <c r="G186" s="9"/>
      <c r="H186" s="8">
        <f>SUM(OrderBal27[[#This Row],[Annual
(Actual)]:[Unpaid]])</f>
        <v>0.12</v>
      </c>
    </row>
    <row r="187" spans="1:8" x14ac:dyDescent="0.25">
      <c r="A187" s="7" t="s">
        <v>688</v>
      </c>
      <c r="B187" s="7" t="s">
        <v>368</v>
      </c>
      <c r="C187" s="7" t="s">
        <v>369</v>
      </c>
      <c r="D187" s="7" t="s">
        <v>1018</v>
      </c>
      <c r="E187" s="7" t="s">
        <v>929</v>
      </c>
      <c r="F187" s="8">
        <v>12620.38</v>
      </c>
      <c r="G187" s="9"/>
      <c r="H187" s="8">
        <f>SUM(OrderBal27[[#This Row],[Annual
(Actual)]:[Unpaid]])</f>
        <v>12620.38</v>
      </c>
    </row>
    <row r="188" spans="1:8" x14ac:dyDescent="0.25">
      <c r="A188" s="7" t="s">
        <v>689</v>
      </c>
      <c r="B188" s="7" t="s">
        <v>370</v>
      </c>
      <c r="C188" s="7" t="s">
        <v>371</v>
      </c>
      <c r="D188" s="7" t="s">
        <v>1018</v>
      </c>
      <c r="E188" s="7" t="s">
        <v>929</v>
      </c>
      <c r="F188" s="8">
        <v>-0.06</v>
      </c>
      <c r="G188" s="9"/>
      <c r="H188" s="8">
        <f>SUM(OrderBal27[[#This Row],[Annual
(Actual)]:[Unpaid]])</f>
        <v>-0.06</v>
      </c>
    </row>
    <row r="189" spans="1:8" x14ac:dyDescent="0.25">
      <c r="A189" s="7" t="s">
        <v>690</v>
      </c>
      <c r="B189" s="7" t="s">
        <v>372</v>
      </c>
      <c r="C189" s="7" t="s">
        <v>373</v>
      </c>
      <c r="D189" s="7" t="s">
        <v>304</v>
      </c>
      <c r="E189" s="7" t="s">
        <v>929</v>
      </c>
      <c r="F189" s="8">
        <v>0.33</v>
      </c>
      <c r="G189" s="9"/>
      <c r="H189" s="8">
        <f>SUM(OrderBal27[[#This Row],[Annual
(Actual)]:[Unpaid]])</f>
        <v>0.33</v>
      </c>
    </row>
    <row r="190" spans="1:8" x14ac:dyDescent="0.25">
      <c r="A190" s="7" t="s">
        <v>691</v>
      </c>
      <c r="B190" s="7" t="s">
        <v>374</v>
      </c>
      <c r="C190" s="7" t="s">
        <v>373</v>
      </c>
      <c r="D190" s="7" t="s">
        <v>777</v>
      </c>
      <c r="E190" s="7" t="s">
        <v>929</v>
      </c>
      <c r="F190" s="8">
        <v>-0.1</v>
      </c>
      <c r="G190" s="9"/>
      <c r="H190" s="8">
        <f>SUM(OrderBal27[[#This Row],[Annual
(Actual)]:[Unpaid]])</f>
        <v>-0.1</v>
      </c>
    </row>
    <row r="191" spans="1:8" x14ac:dyDescent="0.25">
      <c r="A191" s="7" t="s">
        <v>692</v>
      </c>
      <c r="B191" s="7" t="s">
        <v>375</v>
      </c>
      <c r="C191" s="7" t="s">
        <v>376</v>
      </c>
      <c r="D191" s="7" t="s">
        <v>921</v>
      </c>
      <c r="E191" s="7" t="s">
        <v>929</v>
      </c>
      <c r="F191" s="8">
        <v>-11100</v>
      </c>
      <c r="G191" s="9"/>
      <c r="H191" s="8">
        <f>SUM(OrderBal27[[#This Row],[Annual
(Actual)]:[Unpaid]])</f>
        <v>-11100</v>
      </c>
    </row>
    <row r="192" spans="1:8" x14ac:dyDescent="0.25">
      <c r="A192" s="7" t="s">
        <v>693</v>
      </c>
      <c r="B192" s="7" t="s">
        <v>377</v>
      </c>
      <c r="C192" s="7" t="s">
        <v>378</v>
      </c>
      <c r="D192" s="7" t="s">
        <v>1018</v>
      </c>
      <c r="E192" s="7" t="s">
        <v>929</v>
      </c>
      <c r="F192" s="8">
        <v>-59888.12</v>
      </c>
      <c r="G192" s="9"/>
      <c r="H192" s="8">
        <f>SUM(OrderBal27[[#This Row],[Annual
(Actual)]:[Unpaid]])</f>
        <v>-59888.12</v>
      </c>
    </row>
    <row r="193" spans="1:8" x14ac:dyDescent="0.25">
      <c r="A193" s="7" t="s">
        <v>694</v>
      </c>
      <c r="B193" s="7" t="s">
        <v>379</v>
      </c>
      <c r="C193" s="7" t="s">
        <v>380</v>
      </c>
      <c r="D193" s="7" t="s">
        <v>1018</v>
      </c>
      <c r="E193" s="7" t="s">
        <v>929</v>
      </c>
      <c r="F193" s="8">
        <v>165995.44</v>
      </c>
      <c r="G193" s="9"/>
      <c r="H193" s="8">
        <f>SUM(OrderBal27[[#This Row],[Annual
(Actual)]:[Unpaid]])</f>
        <v>165995.44</v>
      </c>
    </row>
    <row r="194" spans="1:8" x14ac:dyDescent="0.25">
      <c r="A194" s="7" t="s">
        <v>695</v>
      </c>
      <c r="B194" s="7" t="s">
        <v>381</v>
      </c>
      <c r="C194" s="7" t="s">
        <v>382</v>
      </c>
      <c r="D194" s="7" t="s">
        <v>281</v>
      </c>
      <c r="E194" s="7" t="s">
        <v>929</v>
      </c>
      <c r="F194" s="8">
        <v>-4.6399999999999997</v>
      </c>
      <c r="G194" s="9"/>
      <c r="H194" s="8">
        <f>SUM(OrderBal27[[#This Row],[Annual
(Actual)]:[Unpaid]])</f>
        <v>-4.6399999999999997</v>
      </c>
    </row>
    <row r="195" spans="1:8" x14ac:dyDescent="0.25">
      <c r="A195" s="7" t="s">
        <v>696</v>
      </c>
      <c r="B195" s="7" t="s">
        <v>383</v>
      </c>
      <c r="C195" s="7" t="s">
        <v>384</v>
      </c>
      <c r="D195" s="7" t="s">
        <v>1018</v>
      </c>
      <c r="E195" s="7" t="s">
        <v>929</v>
      </c>
      <c r="F195" s="8">
        <v>50793.84</v>
      </c>
      <c r="G195" s="9"/>
      <c r="H195" s="8">
        <f>SUM(OrderBal27[[#This Row],[Annual
(Actual)]:[Unpaid]])</f>
        <v>50793.84</v>
      </c>
    </row>
    <row r="196" spans="1:8" x14ac:dyDescent="0.25">
      <c r="A196" s="7" t="s">
        <v>698</v>
      </c>
      <c r="B196" s="7" t="s">
        <v>386</v>
      </c>
      <c r="C196" s="7" t="s">
        <v>385</v>
      </c>
      <c r="D196" s="7" t="s">
        <v>1018</v>
      </c>
      <c r="E196" s="7" t="s">
        <v>929</v>
      </c>
      <c r="F196" s="8">
        <v>134655.51999999999</v>
      </c>
      <c r="G196" s="9"/>
      <c r="H196" s="8">
        <f>SUM(OrderBal27[[#This Row],[Annual
(Actual)]:[Unpaid]])</f>
        <v>134655.51999999999</v>
      </c>
    </row>
    <row r="197" spans="1:8" x14ac:dyDescent="0.25">
      <c r="A197" s="7" t="s">
        <v>699</v>
      </c>
      <c r="B197" s="7" t="s">
        <v>387</v>
      </c>
      <c r="C197" s="7" t="s">
        <v>385</v>
      </c>
      <c r="D197" s="7" t="s">
        <v>204</v>
      </c>
      <c r="E197" s="7" t="s">
        <v>930</v>
      </c>
      <c r="F197" s="8">
        <v>0.05</v>
      </c>
      <c r="G197" s="9"/>
      <c r="H197" s="8">
        <f>SUM(OrderBal27[[#This Row],[Annual
(Actual)]:[Unpaid]])</f>
        <v>0.05</v>
      </c>
    </row>
    <row r="198" spans="1:8" x14ac:dyDescent="0.25">
      <c r="A198" s="7" t="s">
        <v>700</v>
      </c>
      <c r="B198" s="7" t="s">
        <v>388</v>
      </c>
      <c r="C198" s="7" t="s">
        <v>389</v>
      </c>
      <c r="D198" s="7" t="s">
        <v>1018</v>
      </c>
      <c r="E198" s="7" t="s">
        <v>931</v>
      </c>
      <c r="F198" s="8">
        <v>-0.48</v>
      </c>
      <c r="G198" s="9"/>
      <c r="H198" s="8">
        <f>SUM(OrderBal27[[#This Row],[Annual
(Actual)]:[Unpaid]])</f>
        <v>-0.48</v>
      </c>
    </row>
    <row r="199" spans="1:8" ht="12" customHeight="1" x14ac:dyDescent="0.25">
      <c r="A199" s="7" t="s">
        <v>701</v>
      </c>
      <c r="B199" s="7" t="s">
        <v>390</v>
      </c>
      <c r="C199" s="7" t="s">
        <v>391</v>
      </c>
      <c r="D199" s="7" t="s">
        <v>1018</v>
      </c>
      <c r="E199" s="7" t="s">
        <v>929</v>
      </c>
      <c r="F199" s="8">
        <v>120166.55</v>
      </c>
      <c r="G199" s="10"/>
      <c r="H199" s="8">
        <f>SUM(OrderBal27[[#This Row],[Annual
(Actual)]:[Unpaid]])</f>
        <v>120166.55</v>
      </c>
    </row>
    <row r="200" spans="1:8" x14ac:dyDescent="0.25">
      <c r="A200" s="7" t="s">
        <v>702</v>
      </c>
      <c r="B200" s="7" t="s">
        <v>392</v>
      </c>
      <c r="C200" s="7" t="s">
        <v>393</v>
      </c>
      <c r="D200" s="7" t="s">
        <v>1018</v>
      </c>
      <c r="E200" s="7" t="s">
        <v>881</v>
      </c>
      <c r="F200" s="8">
        <v>-0.04</v>
      </c>
      <c r="G200" s="9"/>
      <c r="H200" s="8">
        <f>SUM(OrderBal27[[#This Row],[Annual
(Actual)]:[Unpaid]])</f>
        <v>-0.04</v>
      </c>
    </row>
    <row r="201" spans="1:8" ht="12" customHeight="1" x14ac:dyDescent="0.25">
      <c r="A201" s="7" t="s">
        <v>703</v>
      </c>
      <c r="B201" s="7" t="s">
        <v>394</v>
      </c>
      <c r="C201" s="7" t="s">
        <v>395</v>
      </c>
      <c r="D201" s="7" t="s">
        <v>1018</v>
      </c>
      <c r="E201" s="7" t="s">
        <v>929</v>
      </c>
      <c r="F201" s="8">
        <v>11529856.279999999</v>
      </c>
      <c r="G201" s="11">
        <v>-11529856.279999999</v>
      </c>
      <c r="H201" s="8">
        <f>SUM(OrderBal27[[#This Row],[Annual
(Actual)]:[Unpaid]])</f>
        <v>0</v>
      </c>
    </row>
    <row r="202" spans="1:8" x14ac:dyDescent="0.25">
      <c r="A202" s="7" t="s">
        <v>704</v>
      </c>
      <c r="B202" s="7" t="s">
        <v>396</v>
      </c>
      <c r="C202" s="7" t="s">
        <v>397</v>
      </c>
      <c r="D202" s="7" t="s">
        <v>843</v>
      </c>
      <c r="E202" s="7" t="s">
        <v>929</v>
      </c>
      <c r="F202" s="8">
        <v>0.02</v>
      </c>
      <c r="G202" s="9"/>
      <c r="H202" s="8">
        <f>SUM(OrderBal27[[#This Row],[Annual
(Actual)]:[Unpaid]])</f>
        <v>0.02</v>
      </c>
    </row>
    <row r="203" spans="1:8" x14ac:dyDescent="0.25">
      <c r="A203" s="7" t="s">
        <v>705</v>
      </c>
      <c r="B203" s="7" t="s">
        <v>818</v>
      </c>
      <c r="C203" s="7" t="s">
        <v>397</v>
      </c>
      <c r="D203" s="7" t="s">
        <v>1018</v>
      </c>
      <c r="E203" s="7" t="s">
        <v>929</v>
      </c>
      <c r="F203" s="8">
        <v>1613502.92</v>
      </c>
      <c r="G203" s="9"/>
      <c r="H203" s="8">
        <f>SUM(OrderBal27[[#This Row],[Annual
(Actual)]:[Unpaid]])</f>
        <v>1613502.92</v>
      </c>
    </row>
    <row r="204" spans="1:8" x14ac:dyDescent="0.25">
      <c r="A204" s="7" t="s">
        <v>819</v>
      </c>
      <c r="B204" s="7" t="s">
        <v>820</v>
      </c>
      <c r="C204" s="7" t="s">
        <v>399</v>
      </c>
      <c r="D204" s="7" t="s">
        <v>1018</v>
      </c>
      <c r="E204" s="7" t="s">
        <v>929</v>
      </c>
      <c r="F204" s="8">
        <v>717853.28</v>
      </c>
      <c r="G204" s="9"/>
      <c r="H204" s="8">
        <f>SUM(OrderBal27[[#This Row],[Annual
(Actual)]:[Unpaid]])</f>
        <v>717853.28</v>
      </c>
    </row>
    <row r="205" spans="1:8" x14ac:dyDescent="0.25">
      <c r="A205" s="7" t="s">
        <v>706</v>
      </c>
      <c r="B205" s="7" t="s">
        <v>398</v>
      </c>
      <c r="C205" s="7" t="s">
        <v>399</v>
      </c>
      <c r="D205" s="7" t="s">
        <v>892</v>
      </c>
      <c r="E205" s="7" t="s">
        <v>929</v>
      </c>
      <c r="F205" s="8">
        <v>0.02</v>
      </c>
      <c r="G205" s="9"/>
      <c r="H205" s="8">
        <f>SUM(OrderBal27[[#This Row],[Annual
(Actual)]:[Unpaid]])</f>
        <v>0.02</v>
      </c>
    </row>
    <row r="206" spans="1:8" x14ac:dyDescent="0.25">
      <c r="A206" s="7" t="s">
        <v>707</v>
      </c>
      <c r="B206" s="7" t="s">
        <v>400</v>
      </c>
      <c r="C206" s="7" t="s">
        <v>401</v>
      </c>
      <c r="D206" s="7" t="s">
        <v>913</v>
      </c>
      <c r="E206" s="7" t="s">
        <v>931</v>
      </c>
      <c r="F206" s="8">
        <v>-93782.01</v>
      </c>
      <c r="G206" s="9"/>
      <c r="H206" s="8">
        <f>SUM(OrderBal27[[#This Row],[Annual
(Actual)]:[Unpaid]])</f>
        <v>-93782.01</v>
      </c>
    </row>
    <row r="207" spans="1:8" ht="13.5" customHeight="1" x14ac:dyDescent="0.25">
      <c r="A207" s="7" t="s">
        <v>708</v>
      </c>
      <c r="B207" s="7" t="s">
        <v>402</v>
      </c>
      <c r="C207" s="7" t="s">
        <v>397</v>
      </c>
      <c r="D207" s="7" t="s">
        <v>1018</v>
      </c>
      <c r="E207" s="7" t="s">
        <v>881</v>
      </c>
      <c r="F207" s="8">
        <v>126525.75</v>
      </c>
      <c r="G207" s="9"/>
      <c r="H207" s="8">
        <f>SUM(OrderBal27[[#This Row],[Annual
(Actual)]:[Unpaid]])</f>
        <v>126525.75</v>
      </c>
    </row>
    <row r="208" spans="1:8" x14ac:dyDescent="0.25">
      <c r="A208" s="7" t="s">
        <v>709</v>
      </c>
      <c r="B208" s="7" t="s">
        <v>403</v>
      </c>
      <c r="C208" s="7" t="s">
        <v>404</v>
      </c>
      <c r="D208" s="7" t="s">
        <v>1018</v>
      </c>
      <c r="E208" s="7" t="s">
        <v>881</v>
      </c>
      <c r="F208" s="8">
        <v>1016675.19</v>
      </c>
      <c r="G208" s="9"/>
      <c r="H208" s="8">
        <f>SUM(OrderBal27[[#This Row],[Annual
(Actual)]:[Unpaid]])</f>
        <v>1016675.19</v>
      </c>
    </row>
    <row r="209" spans="1:8" x14ac:dyDescent="0.25">
      <c r="A209" s="7" t="s">
        <v>711</v>
      </c>
      <c r="B209" s="7" t="s">
        <v>407</v>
      </c>
      <c r="C209" s="7" t="s">
        <v>408</v>
      </c>
      <c r="D209" s="7" t="s">
        <v>1018</v>
      </c>
      <c r="E209" s="7" t="s">
        <v>929</v>
      </c>
      <c r="F209" s="8">
        <v>48274.559999999998</v>
      </c>
      <c r="G209" s="9"/>
      <c r="H209" s="8">
        <f>SUM(OrderBal27[[#This Row],[Annual
(Actual)]:[Unpaid]])</f>
        <v>48274.559999999998</v>
      </c>
    </row>
    <row r="210" spans="1:8" x14ac:dyDescent="0.25">
      <c r="A210" s="7" t="s">
        <v>712</v>
      </c>
      <c r="B210" s="7" t="s">
        <v>409</v>
      </c>
      <c r="C210" s="7" t="s">
        <v>410</v>
      </c>
      <c r="D210" s="7" t="s">
        <v>1018</v>
      </c>
      <c r="E210" s="7" t="s">
        <v>929</v>
      </c>
      <c r="F210" s="8">
        <v>1740661.91</v>
      </c>
      <c r="G210" s="9"/>
      <c r="H210" s="8">
        <f>SUM(OrderBal27[[#This Row],[Annual
(Actual)]:[Unpaid]])</f>
        <v>1740661.91</v>
      </c>
    </row>
    <row r="211" spans="1:8" x14ac:dyDescent="0.25">
      <c r="A211" s="7" t="s">
        <v>713</v>
      </c>
      <c r="B211" s="7" t="s">
        <v>411</v>
      </c>
      <c r="C211" s="7" t="s">
        <v>412</v>
      </c>
      <c r="D211" s="7" t="s">
        <v>1018</v>
      </c>
      <c r="E211" s="7" t="s">
        <v>929</v>
      </c>
      <c r="F211" s="8">
        <v>187661.94</v>
      </c>
      <c r="G211" s="9"/>
      <c r="H211" s="8">
        <f>SUM(OrderBal27[[#This Row],[Annual
(Actual)]:[Unpaid]])</f>
        <v>187661.94</v>
      </c>
    </row>
    <row r="212" spans="1:8" x14ac:dyDescent="0.25">
      <c r="A212" s="7" t="s">
        <v>714</v>
      </c>
      <c r="B212" s="7" t="s">
        <v>413</v>
      </c>
      <c r="C212" s="7" t="s">
        <v>414</v>
      </c>
      <c r="D212" s="7" t="s">
        <v>1018</v>
      </c>
      <c r="E212" s="7" t="s">
        <v>931</v>
      </c>
      <c r="F212" s="8">
        <v>382419.63</v>
      </c>
      <c r="G212" s="9"/>
      <c r="H212" s="8">
        <f>SUM(OrderBal27[[#This Row],[Annual
(Actual)]:[Unpaid]])</f>
        <v>382419.63</v>
      </c>
    </row>
    <row r="213" spans="1:8" x14ac:dyDescent="0.25">
      <c r="A213" s="7" t="s">
        <v>715</v>
      </c>
      <c r="B213" s="7" t="s">
        <v>415</v>
      </c>
      <c r="C213" s="7" t="s">
        <v>416</v>
      </c>
      <c r="D213" s="7" t="s">
        <v>983</v>
      </c>
      <c r="E213" s="7" t="s">
        <v>881</v>
      </c>
      <c r="F213" s="8">
        <v>0.64</v>
      </c>
      <c r="G213" s="9"/>
      <c r="H213" s="8">
        <f>SUM(OrderBal27[[#This Row],[Annual
(Actual)]:[Unpaid]])</f>
        <v>0.64</v>
      </c>
    </row>
    <row r="214" spans="1:8" x14ac:dyDescent="0.25">
      <c r="A214" s="7" t="s">
        <v>844</v>
      </c>
      <c r="B214" s="7" t="s">
        <v>893</v>
      </c>
      <c r="C214" s="7" t="s">
        <v>845</v>
      </c>
      <c r="D214" s="7" t="s">
        <v>1018</v>
      </c>
      <c r="E214" s="7" t="s">
        <v>929</v>
      </c>
      <c r="F214" s="8">
        <v>174999.96</v>
      </c>
      <c r="G214" s="9"/>
      <c r="H214" s="8">
        <f>SUM(OrderBal27[[#This Row],[Annual
(Actual)]:[Unpaid]])</f>
        <v>174999.96</v>
      </c>
    </row>
    <row r="215" spans="1:8" x14ac:dyDescent="0.25">
      <c r="A215" s="7" t="s">
        <v>716</v>
      </c>
      <c r="B215" s="7" t="s">
        <v>417</v>
      </c>
      <c r="C215" s="7" t="s">
        <v>418</v>
      </c>
      <c r="D215" s="7" t="s">
        <v>1018</v>
      </c>
      <c r="E215" s="7" t="s">
        <v>929</v>
      </c>
      <c r="F215" s="8">
        <v>545215.64</v>
      </c>
      <c r="G215" s="9"/>
      <c r="H215" s="8">
        <f>SUM(OrderBal27[[#This Row],[Annual
(Actual)]:[Unpaid]])</f>
        <v>545215.64</v>
      </c>
    </row>
    <row r="216" spans="1:8" x14ac:dyDescent="0.25">
      <c r="A216" s="7" t="s">
        <v>717</v>
      </c>
      <c r="B216" s="7" t="s">
        <v>419</v>
      </c>
      <c r="C216" s="7" t="s">
        <v>420</v>
      </c>
      <c r="D216" s="7" t="s">
        <v>91</v>
      </c>
      <c r="E216" s="7" t="s">
        <v>57</v>
      </c>
      <c r="F216" s="8">
        <v>549698</v>
      </c>
      <c r="G216" s="9"/>
      <c r="H216" s="8">
        <f>SUM(OrderBal27[[#This Row],[Annual
(Actual)]:[Unpaid]])</f>
        <v>549698</v>
      </c>
    </row>
    <row r="217" spans="1:8" x14ac:dyDescent="0.25">
      <c r="A217" s="7" t="s">
        <v>718</v>
      </c>
      <c r="B217" s="7" t="s">
        <v>421</v>
      </c>
      <c r="C217" s="7" t="s">
        <v>422</v>
      </c>
      <c r="D217" s="7" t="s">
        <v>1018</v>
      </c>
      <c r="E217" s="7" t="s">
        <v>929</v>
      </c>
      <c r="F217" s="8">
        <v>389040.96</v>
      </c>
      <c r="G217" s="9"/>
      <c r="H217" s="8">
        <f>SUM(OrderBal27[[#This Row],[Annual
(Actual)]:[Unpaid]])</f>
        <v>389040.96</v>
      </c>
    </row>
    <row r="218" spans="1:8" x14ac:dyDescent="0.25">
      <c r="A218" s="7" t="s">
        <v>719</v>
      </c>
      <c r="B218" s="7" t="s">
        <v>423</v>
      </c>
      <c r="C218" s="7" t="s">
        <v>422</v>
      </c>
      <c r="D218" s="7" t="s">
        <v>1018</v>
      </c>
      <c r="E218" s="7" t="s">
        <v>929</v>
      </c>
      <c r="F218" s="8">
        <v>0.12</v>
      </c>
      <c r="G218" s="9"/>
      <c r="H218" s="8">
        <f>SUM(OrderBal27[[#This Row],[Annual
(Actual)]:[Unpaid]])</f>
        <v>0.12</v>
      </c>
    </row>
    <row r="219" spans="1:8" x14ac:dyDescent="0.25">
      <c r="A219" s="7" t="s">
        <v>798</v>
      </c>
      <c r="B219" s="7" t="s">
        <v>799</v>
      </c>
      <c r="C219" s="7" t="s">
        <v>422</v>
      </c>
      <c r="D219" s="7" t="s">
        <v>812</v>
      </c>
      <c r="E219" s="7" t="s">
        <v>985</v>
      </c>
      <c r="F219" s="8">
        <v>612</v>
      </c>
      <c r="G219" s="9"/>
      <c r="H219" s="8">
        <f>SUM(OrderBal27[[#This Row],[Annual
(Actual)]:[Unpaid]])</f>
        <v>612</v>
      </c>
    </row>
    <row r="220" spans="1:8" x14ac:dyDescent="0.25">
      <c r="A220" s="7" t="s">
        <v>720</v>
      </c>
      <c r="B220" s="7" t="s">
        <v>424</v>
      </c>
      <c r="C220" s="7" t="s">
        <v>425</v>
      </c>
      <c r="D220" s="7" t="s">
        <v>1018</v>
      </c>
      <c r="E220" s="7" t="s">
        <v>929</v>
      </c>
      <c r="F220" s="8">
        <v>104280.48</v>
      </c>
      <c r="G220" s="9"/>
      <c r="H220" s="8">
        <f>SUM(OrderBal27[[#This Row],[Annual
(Actual)]:[Unpaid]])</f>
        <v>104280.48</v>
      </c>
    </row>
    <row r="221" spans="1:8" x14ac:dyDescent="0.25">
      <c r="A221" s="7" t="s">
        <v>721</v>
      </c>
      <c r="B221" s="7" t="s">
        <v>427</v>
      </c>
      <c r="C221" s="7" t="s">
        <v>426</v>
      </c>
      <c r="D221" s="7" t="s">
        <v>995</v>
      </c>
      <c r="E221" s="7" t="s">
        <v>929</v>
      </c>
      <c r="F221" s="8">
        <v>4610414</v>
      </c>
      <c r="G221" s="9"/>
      <c r="H221" s="8">
        <f>SUM(OrderBal27[[#This Row],[Annual
(Actual)]:[Unpaid]])</f>
        <v>4610414</v>
      </c>
    </row>
    <row r="222" spans="1:8" x14ac:dyDescent="0.25">
      <c r="A222" s="7" t="s">
        <v>722</v>
      </c>
      <c r="B222" s="7" t="s">
        <v>428</v>
      </c>
      <c r="C222" s="7" t="s">
        <v>426</v>
      </c>
      <c r="D222" s="7" t="s">
        <v>1018</v>
      </c>
      <c r="E222" s="7" t="s">
        <v>929</v>
      </c>
      <c r="F222" s="8">
        <v>2106748.1</v>
      </c>
      <c r="G222" s="9">
        <v>-2106748.1</v>
      </c>
      <c r="H222" s="8">
        <f>SUM(OrderBal27[[#This Row],[Annual
(Actual)]:[Unpaid]])</f>
        <v>0</v>
      </c>
    </row>
    <row r="223" spans="1:8" x14ac:dyDescent="0.25">
      <c r="A223" s="7" t="s">
        <v>723</v>
      </c>
      <c r="B223" s="7" t="s">
        <v>429</v>
      </c>
      <c r="C223" s="7" t="s">
        <v>430</v>
      </c>
      <c r="D223" s="7" t="s">
        <v>1018</v>
      </c>
      <c r="E223" s="7" t="s">
        <v>929</v>
      </c>
      <c r="F223" s="8">
        <v>30604.080000000002</v>
      </c>
      <c r="G223" s="9"/>
      <c r="H223" s="8">
        <f>SUM(OrderBal27[[#This Row],[Annual
(Actual)]:[Unpaid]])</f>
        <v>30604.080000000002</v>
      </c>
    </row>
    <row r="224" spans="1:8" x14ac:dyDescent="0.25">
      <c r="A224" s="7" t="s">
        <v>724</v>
      </c>
      <c r="B224" s="7" t="s">
        <v>431</v>
      </c>
      <c r="C224" s="7" t="s">
        <v>432</v>
      </c>
      <c r="D224" s="7" t="s">
        <v>1018</v>
      </c>
      <c r="E224" s="7" t="s">
        <v>48</v>
      </c>
      <c r="F224" s="8">
        <v>-0.06</v>
      </c>
      <c r="G224" s="9"/>
      <c r="H224" s="8">
        <f>SUM(OrderBal27[[#This Row],[Annual
(Actual)]:[Unpaid]])</f>
        <v>-0.06</v>
      </c>
    </row>
    <row r="225" spans="1:8" x14ac:dyDescent="0.25">
      <c r="A225" s="7" t="s">
        <v>725</v>
      </c>
      <c r="B225" s="7" t="s">
        <v>433</v>
      </c>
      <c r="C225" s="7" t="s">
        <v>432</v>
      </c>
      <c r="D225" s="7" t="s">
        <v>1018</v>
      </c>
      <c r="E225" s="7" t="s">
        <v>881</v>
      </c>
      <c r="F225" s="8">
        <v>3835003.88</v>
      </c>
      <c r="G225" s="9"/>
      <c r="H225" s="8">
        <f>SUM(OrderBal27[[#This Row],[Annual
(Actual)]:[Unpaid]])</f>
        <v>3835003.88</v>
      </c>
    </row>
    <row r="226" spans="1:8" x14ac:dyDescent="0.25">
      <c r="A226" s="7" t="s">
        <v>726</v>
      </c>
      <c r="B226" s="7" t="s">
        <v>434</v>
      </c>
      <c r="C226" s="7" t="s">
        <v>435</v>
      </c>
      <c r="D226" s="7" t="s">
        <v>1018</v>
      </c>
      <c r="E226" s="7" t="s">
        <v>929</v>
      </c>
      <c r="F226" s="8">
        <v>40375.07</v>
      </c>
      <c r="G226" s="9"/>
      <c r="H226" s="8">
        <f>SUM(OrderBal27[[#This Row],[Annual
(Actual)]:[Unpaid]])</f>
        <v>40375.07</v>
      </c>
    </row>
    <row r="227" spans="1:8" x14ac:dyDescent="0.25">
      <c r="A227" s="7" t="s">
        <v>727</v>
      </c>
      <c r="B227" s="7" t="s">
        <v>436</v>
      </c>
      <c r="C227" s="7" t="s">
        <v>437</v>
      </c>
      <c r="D227" s="7" t="s">
        <v>1018</v>
      </c>
      <c r="E227" s="7" t="s">
        <v>929</v>
      </c>
      <c r="F227" s="8">
        <v>108324.99</v>
      </c>
      <c r="G227" s="9"/>
      <c r="H227" s="8">
        <f>SUM(OrderBal27[[#This Row],[Annual
(Actual)]:[Unpaid]])</f>
        <v>108324.99</v>
      </c>
    </row>
    <row r="228" spans="1:8" x14ac:dyDescent="0.25">
      <c r="A228" s="7" t="s">
        <v>728</v>
      </c>
      <c r="B228" s="7" t="s">
        <v>438</v>
      </c>
      <c r="C228" s="7" t="s">
        <v>439</v>
      </c>
      <c r="D228" s="7" t="s">
        <v>1018</v>
      </c>
      <c r="E228" s="7" t="s">
        <v>881</v>
      </c>
      <c r="F228" s="8">
        <v>46479.82</v>
      </c>
      <c r="G228" s="9"/>
      <c r="H228" s="8">
        <f>SUM(OrderBal27[[#This Row],[Annual
(Actual)]:[Unpaid]])</f>
        <v>46479.82</v>
      </c>
    </row>
    <row r="229" spans="1:8" x14ac:dyDescent="0.25">
      <c r="A229" s="7" t="s">
        <v>729</v>
      </c>
      <c r="B229" s="7" t="s">
        <v>440</v>
      </c>
      <c r="C229" s="7" t="s">
        <v>441</v>
      </c>
      <c r="D229" s="7" t="s">
        <v>1018</v>
      </c>
      <c r="E229" s="7" t="s">
        <v>929</v>
      </c>
      <c r="F229" s="8">
        <v>4633216.5999999996</v>
      </c>
      <c r="G229" s="9"/>
      <c r="H229" s="8">
        <f>SUM(OrderBal27[[#This Row],[Annual
(Actual)]:[Unpaid]])</f>
        <v>4633216.5999999996</v>
      </c>
    </row>
    <row r="230" spans="1:8" x14ac:dyDescent="0.25">
      <c r="A230" s="7" t="s">
        <v>730</v>
      </c>
      <c r="B230" s="7" t="s">
        <v>442</v>
      </c>
      <c r="C230" s="7" t="s">
        <v>441</v>
      </c>
      <c r="D230" s="7" t="s">
        <v>1018</v>
      </c>
      <c r="E230" s="7" t="s">
        <v>929</v>
      </c>
      <c r="F230" s="8">
        <v>1254444.3999999999</v>
      </c>
      <c r="G230" s="9"/>
      <c r="H230" s="8">
        <f>SUM(OrderBal27[[#This Row],[Annual
(Actual)]:[Unpaid]])</f>
        <v>1254444.3999999999</v>
      </c>
    </row>
    <row r="231" spans="1:8" x14ac:dyDescent="0.25">
      <c r="A231" s="7" t="s">
        <v>731</v>
      </c>
      <c r="B231" s="7" t="s">
        <v>443</v>
      </c>
      <c r="C231" s="7" t="s">
        <v>444</v>
      </c>
      <c r="D231" s="7" t="s">
        <v>1018</v>
      </c>
      <c r="E231" s="7" t="s">
        <v>929</v>
      </c>
      <c r="F231" s="8">
        <v>23184.32</v>
      </c>
      <c r="G231" s="9"/>
      <c r="H231" s="8">
        <f>SUM(OrderBal27[[#This Row],[Annual
(Actual)]:[Unpaid]])</f>
        <v>23184.32</v>
      </c>
    </row>
    <row r="232" spans="1:8" x14ac:dyDescent="0.25">
      <c r="A232" s="7" t="s">
        <v>828</v>
      </c>
      <c r="B232" s="7" t="s">
        <v>829</v>
      </c>
      <c r="C232" s="7" t="s">
        <v>830</v>
      </c>
      <c r="D232" s="7" t="s">
        <v>1018</v>
      </c>
      <c r="E232" s="7" t="s">
        <v>929</v>
      </c>
      <c r="F232" s="8">
        <v>746637.86</v>
      </c>
      <c r="G232" s="9"/>
      <c r="H232" s="8">
        <f>SUM(OrderBal27[[#This Row],[Annual
(Actual)]:[Unpaid]])</f>
        <v>746637.86</v>
      </c>
    </row>
    <row r="233" spans="1:8" x14ac:dyDescent="0.25">
      <c r="A233" s="7" t="s">
        <v>732</v>
      </c>
      <c r="B233" s="7" t="s">
        <v>445</v>
      </c>
      <c r="C233" s="7" t="s">
        <v>446</v>
      </c>
      <c r="D233" s="7" t="s">
        <v>1018</v>
      </c>
      <c r="E233" s="7" t="s">
        <v>929</v>
      </c>
      <c r="F233" s="8">
        <v>648170</v>
      </c>
      <c r="G233" s="9"/>
      <c r="H233" s="8">
        <f>SUM(OrderBal27[[#This Row],[Annual
(Actual)]:[Unpaid]])</f>
        <v>648170</v>
      </c>
    </row>
    <row r="234" spans="1:8" x14ac:dyDescent="0.25">
      <c r="A234" s="7" t="s">
        <v>733</v>
      </c>
      <c r="B234" s="7" t="s">
        <v>447</v>
      </c>
      <c r="C234" s="7" t="s">
        <v>448</v>
      </c>
      <c r="D234" s="7" t="s">
        <v>1018</v>
      </c>
      <c r="E234" s="7" t="s">
        <v>931</v>
      </c>
      <c r="F234" s="8">
        <v>-0.02</v>
      </c>
      <c r="G234" s="9"/>
      <c r="H234" s="8">
        <f>SUM(OrderBal27[[#This Row],[Annual
(Actual)]:[Unpaid]])</f>
        <v>-0.02</v>
      </c>
    </row>
    <row r="235" spans="1:8" x14ac:dyDescent="0.25">
      <c r="A235" s="7" t="s">
        <v>734</v>
      </c>
      <c r="B235" s="7" t="s">
        <v>449</v>
      </c>
      <c r="C235" s="7" t="s">
        <v>448</v>
      </c>
      <c r="D235" s="7" t="s">
        <v>504</v>
      </c>
      <c r="E235" s="7" t="s">
        <v>931</v>
      </c>
      <c r="F235" s="8">
        <v>0.01</v>
      </c>
      <c r="G235" s="9"/>
      <c r="H235" s="8">
        <f>SUM(OrderBal27[[#This Row],[Annual
(Actual)]:[Unpaid]])</f>
        <v>0.01</v>
      </c>
    </row>
    <row r="236" spans="1:8" x14ac:dyDescent="0.25">
      <c r="A236" s="7" t="s">
        <v>735</v>
      </c>
      <c r="B236" s="7" t="s">
        <v>450</v>
      </c>
      <c r="C236" s="7" t="s">
        <v>451</v>
      </c>
      <c r="D236" s="7" t="s">
        <v>842</v>
      </c>
      <c r="E236" s="7" t="s">
        <v>929</v>
      </c>
      <c r="F236" s="8">
        <v>-0.03</v>
      </c>
      <c r="G236" s="9"/>
      <c r="H236" s="8">
        <f>SUM(OrderBal27[[#This Row],[Annual
(Actual)]:[Unpaid]])</f>
        <v>-0.03</v>
      </c>
    </row>
    <row r="237" spans="1:8" x14ac:dyDescent="0.25">
      <c r="A237" s="7" t="s">
        <v>736</v>
      </c>
      <c r="B237" s="7" t="s">
        <v>452</v>
      </c>
      <c r="C237" s="7" t="s">
        <v>453</v>
      </c>
      <c r="D237" s="7" t="s">
        <v>1018</v>
      </c>
      <c r="E237" s="7" t="s">
        <v>929</v>
      </c>
      <c r="F237" s="8">
        <v>253836.1</v>
      </c>
      <c r="G237" s="9"/>
      <c r="H237" s="8">
        <f>SUM(OrderBal27[[#This Row],[Annual
(Actual)]:[Unpaid]])</f>
        <v>253836.1</v>
      </c>
    </row>
    <row r="238" spans="1:8" x14ac:dyDescent="0.25">
      <c r="A238" s="7" t="s">
        <v>962</v>
      </c>
      <c r="B238" s="7" t="s">
        <v>963</v>
      </c>
      <c r="C238" s="7" t="s">
        <v>964</v>
      </c>
      <c r="D238" s="7" t="s">
        <v>1018</v>
      </c>
      <c r="E238" s="7" t="s">
        <v>929</v>
      </c>
      <c r="F238" s="8">
        <v>52128.959999999999</v>
      </c>
      <c r="G238" s="9"/>
      <c r="H238" s="8">
        <f>SUM(OrderBal27[[#This Row],[Annual
(Actual)]:[Unpaid]])</f>
        <v>52128.959999999999</v>
      </c>
    </row>
    <row r="239" spans="1:8" x14ac:dyDescent="0.25">
      <c r="A239" s="7" t="s">
        <v>737</v>
      </c>
      <c r="B239" s="7" t="s">
        <v>738</v>
      </c>
      <c r="C239" s="7" t="s">
        <v>739</v>
      </c>
      <c r="D239" s="7" t="s">
        <v>1018</v>
      </c>
      <c r="E239" s="7" t="s">
        <v>929</v>
      </c>
      <c r="F239" s="8">
        <v>436200</v>
      </c>
      <c r="G239" s="9">
        <v>-423120</v>
      </c>
      <c r="H239" s="8">
        <f>SUM(OrderBal27[[#This Row],[Annual
(Actual)]:[Unpaid]])</f>
        <v>13080</v>
      </c>
    </row>
    <row r="240" spans="1:8" x14ac:dyDescent="0.25">
      <c r="A240" s="7" t="s">
        <v>986</v>
      </c>
      <c r="B240" s="7" t="s">
        <v>987</v>
      </c>
      <c r="C240" s="7" t="s">
        <v>988</v>
      </c>
      <c r="D240" s="7" t="s">
        <v>1018</v>
      </c>
      <c r="E240" s="7" t="s">
        <v>929</v>
      </c>
      <c r="F240" s="8">
        <v>475140</v>
      </c>
      <c r="G240" s="9"/>
      <c r="H240" s="8">
        <f>SUM(OrderBal27[[#This Row],[Annual
(Actual)]:[Unpaid]])</f>
        <v>475140</v>
      </c>
    </row>
    <row r="241" spans="1:8" x14ac:dyDescent="0.25">
      <c r="A241" s="7" t="s">
        <v>740</v>
      </c>
      <c r="B241" s="7" t="s">
        <v>454</v>
      </c>
      <c r="C241" s="7" t="s">
        <v>455</v>
      </c>
      <c r="D241" s="7" t="s">
        <v>1018</v>
      </c>
      <c r="E241" s="7" t="s">
        <v>929</v>
      </c>
      <c r="F241" s="8">
        <v>109440.4</v>
      </c>
      <c r="G241" s="9"/>
      <c r="H241" s="8">
        <f>SUM(OrderBal27[[#This Row],[Annual
(Actual)]:[Unpaid]])</f>
        <v>109440.4</v>
      </c>
    </row>
    <row r="242" spans="1:8" x14ac:dyDescent="0.25">
      <c r="A242" s="7" t="s">
        <v>741</v>
      </c>
      <c r="B242" s="7" t="s">
        <v>456</v>
      </c>
      <c r="C242" s="7" t="s">
        <v>455</v>
      </c>
      <c r="D242" s="7" t="s">
        <v>1018</v>
      </c>
      <c r="E242" s="7" t="s">
        <v>881</v>
      </c>
      <c r="F242" s="8">
        <v>77500.03</v>
      </c>
      <c r="G242" s="9"/>
      <c r="H242" s="8">
        <f>SUM(OrderBal27[[#This Row],[Annual
(Actual)]:[Unpaid]])</f>
        <v>77500.03</v>
      </c>
    </row>
    <row r="243" spans="1:8" x14ac:dyDescent="0.25">
      <c r="A243" s="7" t="s">
        <v>742</v>
      </c>
      <c r="B243" s="7" t="s">
        <v>458</v>
      </c>
      <c r="C243" s="7" t="s">
        <v>459</v>
      </c>
      <c r="D243" s="7" t="s">
        <v>1018</v>
      </c>
      <c r="E243" s="7" t="s">
        <v>929</v>
      </c>
      <c r="F243" s="8">
        <v>1485916.8</v>
      </c>
      <c r="G243" s="9"/>
      <c r="H243" s="8">
        <f>SUM(OrderBal27[[#This Row],[Annual
(Actual)]:[Unpaid]])</f>
        <v>1485916.8</v>
      </c>
    </row>
    <row r="244" spans="1:8" x14ac:dyDescent="0.25">
      <c r="A244" s="7" t="s">
        <v>743</v>
      </c>
      <c r="B244" s="7" t="s">
        <v>460</v>
      </c>
      <c r="C244" s="7" t="s">
        <v>459</v>
      </c>
      <c r="D244" s="7" t="s">
        <v>1018</v>
      </c>
      <c r="E244" s="7" t="s">
        <v>881</v>
      </c>
      <c r="F244" s="8">
        <v>130823.39</v>
      </c>
      <c r="G244" s="9"/>
      <c r="H244" s="8">
        <f>SUM(OrderBal27[[#This Row],[Annual
(Actual)]:[Unpaid]])</f>
        <v>130823.39</v>
      </c>
    </row>
    <row r="245" spans="1:8" x14ac:dyDescent="0.25">
      <c r="A245" s="7" t="s">
        <v>744</v>
      </c>
      <c r="B245" s="7" t="s">
        <v>461</v>
      </c>
      <c r="C245" s="7" t="s">
        <v>462</v>
      </c>
      <c r="D245" s="7" t="s">
        <v>1018</v>
      </c>
      <c r="E245" s="7" t="s">
        <v>881</v>
      </c>
      <c r="F245" s="8">
        <v>34511.83</v>
      </c>
      <c r="G245" s="9"/>
      <c r="H245" s="8">
        <f>SUM(OrderBal27[[#This Row],[Annual
(Actual)]:[Unpaid]])</f>
        <v>34511.83</v>
      </c>
    </row>
    <row r="246" spans="1:8" x14ac:dyDescent="0.25">
      <c r="A246" s="7" t="s">
        <v>745</v>
      </c>
      <c r="B246" s="7" t="s">
        <v>463</v>
      </c>
      <c r="C246" s="7" t="s">
        <v>464</v>
      </c>
      <c r="D246" s="7" t="s">
        <v>1018</v>
      </c>
      <c r="E246" s="7" t="s">
        <v>929</v>
      </c>
      <c r="F246" s="8">
        <v>34421.760000000002</v>
      </c>
      <c r="G246" s="9"/>
      <c r="H246" s="8">
        <f>SUM(OrderBal27[[#This Row],[Annual
(Actual)]:[Unpaid]])</f>
        <v>34421.760000000002</v>
      </c>
    </row>
    <row r="247" spans="1:8" x14ac:dyDescent="0.25">
      <c r="A247" s="7" t="s">
        <v>746</v>
      </c>
      <c r="B247" s="7" t="s">
        <v>831</v>
      </c>
      <c r="C247" s="7" t="s">
        <v>465</v>
      </c>
      <c r="D247" s="7" t="s">
        <v>1018</v>
      </c>
      <c r="E247" s="7" t="s">
        <v>929</v>
      </c>
      <c r="F247" s="8">
        <v>48165.01</v>
      </c>
      <c r="G247" s="9"/>
      <c r="H247" s="8">
        <f>SUM(OrderBal27[[#This Row],[Annual
(Actual)]:[Unpaid]])</f>
        <v>48165.01</v>
      </c>
    </row>
    <row r="248" spans="1:8" x14ac:dyDescent="0.25">
      <c r="A248" s="7" t="s">
        <v>747</v>
      </c>
      <c r="B248" s="7" t="s">
        <v>466</v>
      </c>
      <c r="C248" s="7" t="s">
        <v>465</v>
      </c>
      <c r="D248" s="7" t="s">
        <v>1018</v>
      </c>
      <c r="E248" s="7" t="s">
        <v>929</v>
      </c>
      <c r="F248" s="8">
        <v>174122.64</v>
      </c>
      <c r="G248" s="9"/>
      <c r="H248" s="8">
        <f>SUM(OrderBal27[[#This Row],[Annual
(Actual)]:[Unpaid]])</f>
        <v>174122.64</v>
      </c>
    </row>
    <row r="249" spans="1:8" x14ac:dyDescent="0.25">
      <c r="A249" s="7" t="s">
        <v>748</v>
      </c>
      <c r="B249" s="7" t="s">
        <v>467</v>
      </c>
      <c r="C249" s="7" t="s">
        <v>468</v>
      </c>
      <c r="D249" s="7" t="s">
        <v>1018</v>
      </c>
      <c r="E249" s="7" t="s">
        <v>929</v>
      </c>
      <c r="F249" s="8">
        <v>85136.52</v>
      </c>
      <c r="G249" s="9"/>
      <c r="H249" s="8">
        <f>SUM(OrderBal27[[#This Row],[Annual
(Actual)]:[Unpaid]])</f>
        <v>85136.52</v>
      </c>
    </row>
    <row r="250" spans="1:8" x14ac:dyDescent="0.25">
      <c r="A250" s="7" t="s">
        <v>749</v>
      </c>
      <c r="B250" s="7" t="s">
        <v>469</v>
      </c>
      <c r="C250" s="7" t="s">
        <v>470</v>
      </c>
      <c r="D250" s="7" t="s">
        <v>1018</v>
      </c>
      <c r="E250" s="7" t="s">
        <v>929</v>
      </c>
      <c r="F250" s="8">
        <v>25035.02</v>
      </c>
      <c r="G250" s="9"/>
      <c r="H250" s="8">
        <f>SUM(OrderBal27[[#This Row],[Annual
(Actual)]:[Unpaid]])</f>
        <v>25035.02</v>
      </c>
    </row>
    <row r="251" spans="1:8" x14ac:dyDescent="0.25">
      <c r="A251" s="7" t="s">
        <v>750</v>
      </c>
      <c r="B251" s="7" t="s">
        <v>471</v>
      </c>
      <c r="C251" s="7" t="s">
        <v>472</v>
      </c>
      <c r="D251" s="7" t="s">
        <v>842</v>
      </c>
      <c r="E251" s="7" t="s">
        <v>929</v>
      </c>
      <c r="F251" s="8">
        <v>-0.02</v>
      </c>
      <c r="G251" s="9"/>
      <c r="H251" s="8">
        <f>SUM(OrderBal27[[#This Row],[Annual
(Actual)]:[Unpaid]])</f>
        <v>-0.02</v>
      </c>
    </row>
    <row r="252" spans="1:8" x14ac:dyDescent="0.25">
      <c r="A252" s="7" t="s">
        <v>751</v>
      </c>
      <c r="B252" s="7" t="s">
        <v>473</v>
      </c>
      <c r="C252" s="7" t="s">
        <v>474</v>
      </c>
      <c r="D252" s="7" t="s">
        <v>1018</v>
      </c>
      <c r="E252" s="7" t="s">
        <v>929</v>
      </c>
      <c r="F252" s="8">
        <v>438750</v>
      </c>
      <c r="G252" s="9"/>
      <c r="H252" s="8">
        <f>SUM(OrderBal27[[#This Row],[Annual
(Actual)]:[Unpaid]])</f>
        <v>438750</v>
      </c>
    </row>
    <row r="253" spans="1:8" x14ac:dyDescent="0.25">
      <c r="A253" s="7" t="s">
        <v>752</v>
      </c>
      <c r="B253" s="7" t="s">
        <v>475</v>
      </c>
      <c r="C253" s="7" t="s">
        <v>476</v>
      </c>
      <c r="D253" s="7" t="s">
        <v>1018</v>
      </c>
      <c r="E253" s="7" t="s">
        <v>929</v>
      </c>
      <c r="F253" s="8">
        <v>3857886.61</v>
      </c>
      <c r="G253" s="9"/>
      <c r="H253" s="8">
        <f>SUM(OrderBal27[[#This Row],[Annual
(Actual)]:[Unpaid]])</f>
        <v>3857886.61</v>
      </c>
    </row>
    <row r="254" spans="1:8" x14ac:dyDescent="0.25">
      <c r="A254" s="7" t="s">
        <v>996</v>
      </c>
      <c r="B254" s="7" t="s">
        <v>997</v>
      </c>
      <c r="C254" s="7" t="s">
        <v>998</v>
      </c>
      <c r="D254" s="7" t="s">
        <v>1018</v>
      </c>
      <c r="E254" s="7" t="s">
        <v>929</v>
      </c>
      <c r="F254" s="8">
        <v>165000.01</v>
      </c>
      <c r="G254" s="9">
        <v>-165000.01</v>
      </c>
      <c r="H254" s="8">
        <f>SUM(OrderBal27[[#This Row],[Annual
(Actual)]:[Unpaid]])</f>
        <v>0</v>
      </c>
    </row>
    <row r="255" spans="1:8" x14ac:dyDescent="0.25">
      <c r="A255" s="7" t="s">
        <v>753</v>
      </c>
      <c r="B255" s="7" t="s">
        <v>477</v>
      </c>
      <c r="C255" s="7" t="s">
        <v>478</v>
      </c>
      <c r="D255" s="7" t="s">
        <v>1018</v>
      </c>
      <c r="E255" s="7" t="s">
        <v>929</v>
      </c>
      <c r="F255" s="8">
        <v>57341.5</v>
      </c>
      <c r="G255" s="9"/>
      <c r="H255" s="8">
        <f>SUM(OrderBal27[[#This Row],[Annual
(Actual)]:[Unpaid]])</f>
        <v>57341.5</v>
      </c>
    </row>
    <row r="256" spans="1:8" x14ac:dyDescent="0.25">
      <c r="A256" s="7" t="s">
        <v>754</v>
      </c>
      <c r="B256" s="7" t="s">
        <v>894</v>
      </c>
      <c r="C256" s="7" t="s">
        <v>479</v>
      </c>
      <c r="D256" s="7" t="s">
        <v>990</v>
      </c>
      <c r="E256" s="7" t="s">
        <v>929</v>
      </c>
      <c r="F256" s="8">
        <v>236224.38</v>
      </c>
      <c r="G256" s="9"/>
      <c r="H256" s="8">
        <f>SUM(OrderBal27[[#This Row],[Annual
(Actual)]:[Unpaid]])</f>
        <v>236224.38</v>
      </c>
    </row>
    <row r="257" spans="1:8" x14ac:dyDescent="0.25">
      <c r="A257" s="7" t="s">
        <v>821</v>
      </c>
      <c r="B257" s="7" t="s">
        <v>822</v>
      </c>
      <c r="C257" s="7" t="s">
        <v>481</v>
      </c>
      <c r="D257" s="7" t="s">
        <v>960</v>
      </c>
      <c r="E257" s="7" t="s">
        <v>929</v>
      </c>
      <c r="F257" s="8">
        <v>140116.79999999999</v>
      </c>
      <c r="G257" s="9"/>
      <c r="H257" s="8">
        <f>SUM(OrderBal27[[#This Row],[Annual
(Actual)]:[Unpaid]])</f>
        <v>140116.79999999999</v>
      </c>
    </row>
    <row r="258" spans="1:8" x14ac:dyDescent="0.25">
      <c r="A258" s="7" t="s">
        <v>755</v>
      </c>
      <c r="B258" s="7" t="s">
        <v>480</v>
      </c>
      <c r="C258" s="7" t="s">
        <v>481</v>
      </c>
      <c r="D258" s="7" t="s">
        <v>56</v>
      </c>
      <c r="E258" s="7" t="s">
        <v>929</v>
      </c>
      <c r="F258" s="8">
        <v>124499.78</v>
      </c>
      <c r="G258" s="9"/>
      <c r="H258" s="8">
        <f>SUM(OrderBal27[[#This Row],[Annual
(Actual)]:[Unpaid]])</f>
        <v>124499.78</v>
      </c>
    </row>
    <row r="259" spans="1:8" x14ac:dyDescent="0.25">
      <c r="A259" s="7" t="s">
        <v>756</v>
      </c>
      <c r="B259" s="7" t="s">
        <v>482</v>
      </c>
      <c r="C259" s="7" t="s">
        <v>481</v>
      </c>
      <c r="D259" s="7" t="s">
        <v>1018</v>
      </c>
      <c r="E259" s="7" t="s">
        <v>929</v>
      </c>
      <c r="F259" s="8">
        <v>277957.48</v>
      </c>
      <c r="G259" s="15"/>
      <c r="H259" s="8">
        <f>SUM(OrderBal27[[#This Row],[Annual
(Actual)]:[Unpaid]])</f>
        <v>277957.48</v>
      </c>
    </row>
    <row r="260" spans="1:8" x14ac:dyDescent="0.25">
      <c r="A260" s="7" t="s">
        <v>757</v>
      </c>
      <c r="B260" s="7" t="s">
        <v>483</v>
      </c>
      <c r="C260" s="7" t="s">
        <v>481</v>
      </c>
      <c r="D260" s="7" t="s">
        <v>1018</v>
      </c>
      <c r="E260" s="7" t="s">
        <v>929</v>
      </c>
      <c r="F260" s="8">
        <v>277957.48</v>
      </c>
      <c r="G260" s="15"/>
      <c r="H260" s="8">
        <f>SUM(OrderBal27[[#This Row],[Annual
(Actual)]:[Unpaid]])</f>
        <v>277957.48</v>
      </c>
    </row>
    <row r="261" spans="1:8" x14ac:dyDescent="0.25">
      <c r="A261" s="7" t="s">
        <v>758</v>
      </c>
      <c r="B261" s="7" t="s">
        <v>484</v>
      </c>
      <c r="C261" s="7" t="s">
        <v>485</v>
      </c>
      <c r="D261" s="7" t="s">
        <v>1018</v>
      </c>
      <c r="E261" s="7" t="s">
        <v>929</v>
      </c>
      <c r="F261" s="8">
        <v>124467.2</v>
      </c>
      <c r="G261" s="15"/>
      <c r="H261" s="8">
        <f>SUM(OrderBal27[[#This Row],[Annual
(Actual)]:[Unpaid]])</f>
        <v>124467.2</v>
      </c>
    </row>
    <row r="262" spans="1:8" x14ac:dyDescent="0.25">
      <c r="A262" s="7" t="s">
        <v>785</v>
      </c>
      <c r="B262" s="7" t="s">
        <v>786</v>
      </c>
      <c r="C262" s="7" t="s">
        <v>787</v>
      </c>
      <c r="D262" s="7" t="s">
        <v>913</v>
      </c>
      <c r="E262" s="7" t="s">
        <v>881</v>
      </c>
      <c r="F262" s="8">
        <v>0.01</v>
      </c>
      <c r="G262" s="15"/>
      <c r="H262" s="8">
        <f>SUM(OrderBal27[[#This Row],[Annual
(Actual)]:[Unpaid]])</f>
        <v>0.01</v>
      </c>
    </row>
    <row r="263" spans="1:8" x14ac:dyDescent="0.25">
      <c r="A263" s="7" t="s">
        <v>759</v>
      </c>
      <c r="B263" s="7" t="s">
        <v>486</v>
      </c>
      <c r="C263" s="7" t="s">
        <v>487</v>
      </c>
      <c r="D263" s="7" t="s">
        <v>1018</v>
      </c>
      <c r="E263" s="7" t="s">
        <v>929</v>
      </c>
      <c r="F263" s="8">
        <v>144374.01</v>
      </c>
      <c r="G263" s="15"/>
      <c r="H263" s="8">
        <f>SUM(OrderBal27[[#This Row],[Annual
(Actual)]:[Unpaid]])</f>
        <v>144374.01</v>
      </c>
    </row>
    <row r="264" spans="1:8" x14ac:dyDescent="0.25">
      <c r="A264" s="7" t="s">
        <v>760</v>
      </c>
      <c r="B264" s="7" t="s">
        <v>488</v>
      </c>
      <c r="C264" s="7" t="s">
        <v>487</v>
      </c>
      <c r="D264" s="7" t="s">
        <v>12</v>
      </c>
      <c r="E264" s="7" t="s">
        <v>929</v>
      </c>
      <c r="F264" s="8">
        <v>152485.44</v>
      </c>
      <c r="G264" s="15"/>
      <c r="H264" s="8">
        <f>SUM(OrderBal27[[#This Row],[Annual
(Actual)]:[Unpaid]])</f>
        <v>152485.44</v>
      </c>
    </row>
    <row r="265" spans="1:8" x14ac:dyDescent="0.25">
      <c r="A265" s="7" t="s">
        <v>761</v>
      </c>
      <c r="B265" s="7" t="s">
        <v>489</v>
      </c>
      <c r="C265" s="7" t="s">
        <v>487</v>
      </c>
      <c r="D265" s="7" t="s">
        <v>1018</v>
      </c>
      <c r="E265" s="7" t="s">
        <v>929</v>
      </c>
      <c r="F265" s="8">
        <v>573187.5</v>
      </c>
      <c r="G265" s="15"/>
      <c r="H265" s="8">
        <f>SUM(OrderBal27[[#This Row],[Annual
(Actual)]:[Unpaid]])</f>
        <v>573187.5</v>
      </c>
    </row>
    <row r="266" spans="1:8" x14ac:dyDescent="0.25">
      <c r="A266" s="7" t="s">
        <v>762</v>
      </c>
      <c r="B266" s="7" t="s">
        <v>490</v>
      </c>
      <c r="C266" s="7" t="s">
        <v>491</v>
      </c>
      <c r="D266" s="7" t="s">
        <v>1018</v>
      </c>
      <c r="E266" s="7" t="s">
        <v>929</v>
      </c>
      <c r="F266" s="8">
        <v>664462.34</v>
      </c>
      <c r="G266" s="15"/>
      <c r="H266" s="8">
        <f>SUM(OrderBal27[[#This Row],[Annual
(Actual)]:[Unpaid]])</f>
        <v>664462.34</v>
      </c>
    </row>
    <row r="267" spans="1:8" x14ac:dyDescent="0.25">
      <c r="A267" s="7" t="s">
        <v>763</v>
      </c>
      <c r="B267" s="7" t="s">
        <v>764</v>
      </c>
      <c r="C267" s="7" t="s">
        <v>765</v>
      </c>
      <c r="D267" s="7" t="s">
        <v>913</v>
      </c>
      <c r="E267" s="7" t="s">
        <v>929</v>
      </c>
      <c r="F267" s="8">
        <v>-0.04</v>
      </c>
      <c r="G267" s="15"/>
      <c r="H267" s="8">
        <f>SUM(OrderBal27[[#This Row],[Annual
(Actual)]:[Unpaid]])</f>
        <v>-0.04</v>
      </c>
    </row>
    <row r="268" spans="1:8" x14ac:dyDescent="0.25">
      <c r="A268" s="7" t="s">
        <v>766</v>
      </c>
      <c r="B268" s="7" t="s">
        <v>492</v>
      </c>
      <c r="C268" s="7" t="s">
        <v>493</v>
      </c>
      <c r="D268" s="7" t="s">
        <v>1018</v>
      </c>
      <c r="E268" s="7" t="s">
        <v>929</v>
      </c>
      <c r="F268" s="8">
        <v>307056.88</v>
      </c>
      <c r="G268" s="15"/>
      <c r="H268" s="8">
        <f>SUM(OrderBal27[[#This Row],[Annual
(Actual)]:[Unpaid]])</f>
        <v>307056.88</v>
      </c>
    </row>
    <row r="269" spans="1:8" x14ac:dyDescent="0.25">
      <c r="A269" s="7" t="s">
        <v>846</v>
      </c>
      <c r="B269" s="7" t="s">
        <v>847</v>
      </c>
      <c r="C269" s="7" t="s">
        <v>848</v>
      </c>
      <c r="D269" s="7" t="s">
        <v>1018</v>
      </c>
      <c r="E269" s="7" t="s">
        <v>985</v>
      </c>
      <c r="F269" s="8">
        <v>1816102.12</v>
      </c>
      <c r="G269" s="15"/>
      <c r="H269" s="8">
        <f>SUM(OrderBal27[[#This Row],[Annual
(Actual)]:[Unpaid]])</f>
        <v>1816102.12</v>
      </c>
    </row>
    <row r="270" spans="1:8" x14ac:dyDescent="0.25">
      <c r="A270" s="7" t="s">
        <v>788</v>
      </c>
      <c r="B270" s="7" t="s">
        <v>789</v>
      </c>
      <c r="C270" s="7" t="s">
        <v>790</v>
      </c>
      <c r="D270" s="7" t="s">
        <v>1018</v>
      </c>
      <c r="E270" s="7" t="s">
        <v>881</v>
      </c>
      <c r="F270" s="8">
        <v>425965.54</v>
      </c>
      <c r="G270" s="15"/>
      <c r="H270" s="8">
        <f>SUM(OrderBal27[[#This Row],[Annual
(Actual)]:[Unpaid]])</f>
        <v>425965.54</v>
      </c>
    </row>
    <row r="271" spans="1:8" x14ac:dyDescent="0.25">
      <c r="A271" s="7" t="s">
        <v>953</v>
      </c>
      <c r="B271" s="7" t="s">
        <v>954</v>
      </c>
      <c r="C271" s="7" t="s">
        <v>955</v>
      </c>
      <c r="D271" s="7" t="s">
        <v>990</v>
      </c>
      <c r="E271" s="7" t="s">
        <v>929</v>
      </c>
      <c r="F271" s="8">
        <v>173171.46</v>
      </c>
      <c r="G271" s="15"/>
      <c r="H271" s="8">
        <f>SUM(OrderBal27[[#This Row],[Annual
(Actual)]:[Unpaid]])</f>
        <v>173171.46</v>
      </c>
    </row>
    <row r="272" spans="1:8" x14ac:dyDescent="0.25">
      <c r="A272" s="7" t="s">
        <v>769</v>
      </c>
      <c r="B272" s="7" t="s">
        <v>499</v>
      </c>
      <c r="C272" s="7" t="s">
        <v>500</v>
      </c>
      <c r="D272" s="7" t="s">
        <v>1018</v>
      </c>
      <c r="E272" s="7" t="s">
        <v>881</v>
      </c>
      <c r="F272" s="8">
        <v>155387.81</v>
      </c>
      <c r="G272" s="15"/>
      <c r="H272" s="8">
        <f>SUM(OrderBal27[[#This Row],[Annual
(Actual)]:[Unpaid]])</f>
        <v>155387.81</v>
      </c>
    </row>
    <row r="273" spans="1:8" x14ac:dyDescent="0.25">
      <c r="A273" s="7" t="s">
        <v>943</v>
      </c>
      <c r="B273" s="7" t="s">
        <v>944</v>
      </c>
      <c r="C273" s="7" t="s">
        <v>945</v>
      </c>
      <c r="D273" s="7" t="s">
        <v>995</v>
      </c>
      <c r="E273" s="7" t="s">
        <v>929</v>
      </c>
      <c r="F273" s="8">
        <v>55633.62</v>
      </c>
      <c r="G273" s="15"/>
      <c r="H273" s="8">
        <f>SUM(OrderBal27[[#This Row],[Annual
(Actual)]:[Unpaid]])</f>
        <v>55633.62</v>
      </c>
    </row>
    <row r="274" spans="1:8" x14ac:dyDescent="0.25">
      <c r="A274" s="7" t="s">
        <v>791</v>
      </c>
      <c r="B274" s="7" t="s">
        <v>792</v>
      </c>
      <c r="C274" s="7" t="s">
        <v>793</v>
      </c>
      <c r="D274" s="7" t="s">
        <v>1018</v>
      </c>
      <c r="E274" s="7" t="s">
        <v>929</v>
      </c>
      <c r="F274" s="8">
        <v>237424</v>
      </c>
      <c r="G274" s="15"/>
      <c r="H274" s="8">
        <f>SUM(OrderBal27[[#This Row],[Annual
(Actual)]:[Unpaid]])</f>
        <v>237424</v>
      </c>
    </row>
    <row r="275" spans="1:8" x14ac:dyDescent="0.25">
      <c r="A275" s="7" t="s">
        <v>770</v>
      </c>
      <c r="B275" s="7" t="s">
        <v>501</v>
      </c>
      <c r="C275" s="7" t="s">
        <v>502</v>
      </c>
      <c r="D275" s="7" t="s">
        <v>1018</v>
      </c>
      <c r="E275" s="7" t="s">
        <v>929</v>
      </c>
      <c r="F275" s="8">
        <v>175700.75</v>
      </c>
      <c r="G275" s="15"/>
      <c r="H275" s="8">
        <f>SUM(OrderBal27[[#This Row],[Annual
(Actual)]:[Unpaid]])</f>
        <v>175700.75</v>
      </c>
    </row>
    <row r="276" spans="1:8" x14ac:dyDescent="0.25">
      <c r="A276" s="7" t="s">
        <v>771</v>
      </c>
      <c r="B276" s="7" t="s">
        <v>772</v>
      </c>
      <c r="C276" s="7" t="s">
        <v>773</v>
      </c>
      <c r="D276" s="7" t="s">
        <v>1018</v>
      </c>
      <c r="E276" s="7" t="s">
        <v>929</v>
      </c>
      <c r="F276" s="8">
        <v>313446.59999999998</v>
      </c>
      <c r="G276" s="15"/>
      <c r="H276" s="8">
        <f>SUM(OrderBal27[[#This Row],[Annual
(Actual)]:[Unpaid]])</f>
        <v>313446.59999999998</v>
      </c>
    </row>
    <row r="277" spans="1:8" ht="14.25" customHeight="1" x14ac:dyDescent="0.25">
      <c r="A277" s="7" t="s">
        <v>774</v>
      </c>
      <c r="B277" s="7" t="s">
        <v>775</v>
      </c>
      <c r="C277" s="7" t="s">
        <v>776</v>
      </c>
      <c r="D277" s="7" t="s">
        <v>1018</v>
      </c>
      <c r="E277" s="7" t="s">
        <v>929</v>
      </c>
      <c r="F277" s="8">
        <v>273602.88</v>
      </c>
      <c r="G277" s="15"/>
      <c r="H277" s="8">
        <f>SUM(OrderBal27[[#This Row],[Annual
(Actual)]:[Unpaid]])</f>
        <v>273602.88</v>
      </c>
    </row>
    <row r="278" spans="1:8" x14ac:dyDescent="0.25">
      <c r="A278" s="7" t="s">
        <v>885</v>
      </c>
      <c r="B278" s="7" t="s">
        <v>886</v>
      </c>
      <c r="C278" s="7" t="s">
        <v>887</v>
      </c>
      <c r="D278" s="7" t="s">
        <v>1018</v>
      </c>
      <c r="E278" s="7" t="s">
        <v>929</v>
      </c>
      <c r="F278" s="8">
        <v>286778.23999999999</v>
      </c>
      <c r="G278" s="15"/>
      <c r="H278" s="8">
        <f>SUM(OrderBal27[[#This Row],[Annual
(Actual)]:[Unpaid]])</f>
        <v>286778.23999999999</v>
      </c>
    </row>
    <row r="279" spans="1:8" x14ac:dyDescent="0.25">
      <c r="A279" s="7" t="s">
        <v>794</v>
      </c>
      <c r="B279" s="7" t="s">
        <v>795</v>
      </c>
      <c r="C279" s="7" t="s">
        <v>796</v>
      </c>
      <c r="D279" s="7" t="s">
        <v>1018</v>
      </c>
      <c r="E279" s="7" t="s">
        <v>929</v>
      </c>
      <c r="F279" s="8">
        <v>13267.78</v>
      </c>
      <c r="G279" s="22"/>
      <c r="H279" s="8">
        <f>SUM(OrderBal27[[#This Row],[Annual
(Actual)]:[Unpaid]])</f>
        <v>13267.78</v>
      </c>
    </row>
    <row r="280" spans="1:8" x14ac:dyDescent="0.25">
      <c r="A280" s="7" t="s">
        <v>800</v>
      </c>
      <c r="B280" s="7" t="s">
        <v>801</v>
      </c>
      <c r="C280" s="7" t="s">
        <v>802</v>
      </c>
      <c r="D280" s="7" t="s">
        <v>1018</v>
      </c>
      <c r="E280" s="7" t="s">
        <v>929</v>
      </c>
      <c r="F280" s="8">
        <v>2689028.92</v>
      </c>
      <c r="G280" s="22"/>
      <c r="H280" s="8">
        <f>SUM(OrderBal27[[#This Row],[Annual
(Actual)]:[Unpaid]])</f>
        <v>2689028.92</v>
      </c>
    </row>
    <row r="281" spans="1:8" x14ac:dyDescent="0.25">
      <c r="A281" s="7" t="s">
        <v>803</v>
      </c>
      <c r="B281" s="7" t="s">
        <v>804</v>
      </c>
      <c r="C281" s="7" t="s">
        <v>805</v>
      </c>
      <c r="D281" s="7" t="s">
        <v>1018</v>
      </c>
      <c r="E281" s="7" t="s">
        <v>929</v>
      </c>
      <c r="F281" s="8">
        <v>218961.52</v>
      </c>
      <c r="G281" s="22"/>
      <c r="H281" s="8">
        <f>SUM(OrderBal27[[#This Row],[Annual
(Actual)]:[Unpaid]])</f>
        <v>218961.52</v>
      </c>
    </row>
    <row r="282" spans="1:8" x14ac:dyDescent="0.25">
      <c r="A282" s="7" t="s">
        <v>832</v>
      </c>
      <c r="B282" s="7" t="s">
        <v>833</v>
      </c>
      <c r="C282" s="7" t="s">
        <v>834</v>
      </c>
      <c r="D282" s="7" t="s">
        <v>1018</v>
      </c>
      <c r="E282" s="7" t="s">
        <v>929</v>
      </c>
      <c r="F282" s="8">
        <v>589578.11</v>
      </c>
      <c r="G282" s="22"/>
      <c r="H282" s="8">
        <f>SUM(OrderBal27[[#This Row],[Annual
(Actual)]:[Unpaid]])</f>
        <v>589578.11</v>
      </c>
    </row>
    <row r="283" spans="1:8" x14ac:dyDescent="0.25">
      <c r="A283" s="7" t="s">
        <v>806</v>
      </c>
      <c r="B283" s="7" t="s">
        <v>807</v>
      </c>
      <c r="C283" s="7" t="s">
        <v>808</v>
      </c>
      <c r="D283" s="7" t="s">
        <v>1018</v>
      </c>
      <c r="E283" s="7" t="s">
        <v>929</v>
      </c>
      <c r="F283" s="8">
        <v>103873.15</v>
      </c>
      <c r="G283" s="22"/>
      <c r="H283" s="8">
        <f>SUM(OrderBal27[[#This Row],[Annual
(Actual)]:[Unpaid]])</f>
        <v>103873.15</v>
      </c>
    </row>
    <row r="284" spans="1:8" x14ac:dyDescent="0.25">
      <c r="A284" s="7" t="s">
        <v>835</v>
      </c>
      <c r="B284" s="7" t="s">
        <v>836</v>
      </c>
      <c r="C284" s="7" t="s">
        <v>837</v>
      </c>
      <c r="D284" s="7" t="s">
        <v>1018</v>
      </c>
      <c r="E284" s="7" t="s">
        <v>929</v>
      </c>
      <c r="F284" s="8">
        <v>359154.98</v>
      </c>
      <c r="G284" s="22"/>
      <c r="H284" s="8">
        <f>SUM(OrderBal27[[#This Row],[Annual
(Actual)]:[Unpaid]])</f>
        <v>359154.98</v>
      </c>
    </row>
    <row r="285" spans="1:8" x14ac:dyDescent="0.25">
      <c r="A285" s="7" t="s">
        <v>850</v>
      </c>
      <c r="B285" s="7" t="s">
        <v>851</v>
      </c>
      <c r="C285" s="7" t="s">
        <v>852</v>
      </c>
      <c r="D285" s="7" t="s">
        <v>1018</v>
      </c>
      <c r="E285" s="7" t="s">
        <v>929</v>
      </c>
      <c r="F285" s="8">
        <v>116666.65</v>
      </c>
      <c r="G285" s="22"/>
      <c r="H285" s="8">
        <f>SUM(OrderBal27[[#This Row],[Annual
(Actual)]:[Unpaid]])</f>
        <v>116666.65</v>
      </c>
    </row>
    <row r="286" spans="1:8" x14ac:dyDescent="0.25">
      <c r="A286" s="7" t="s">
        <v>838</v>
      </c>
      <c r="B286" s="7" t="s">
        <v>839</v>
      </c>
      <c r="C286" s="7" t="s">
        <v>840</v>
      </c>
      <c r="D286" s="7" t="s">
        <v>1018</v>
      </c>
      <c r="E286" s="7" t="s">
        <v>929</v>
      </c>
      <c r="F286" s="8">
        <v>201664.94</v>
      </c>
      <c r="G286" s="22"/>
      <c r="H286" s="8">
        <f>SUM(OrderBal27[[#This Row],[Annual
(Actual)]:[Unpaid]])</f>
        <v>201664.94</v>
      </c>
    </row>
    <row r="287" spans="1:8" x14ac:dyDescent="0.25">
      <c r="A287" s="7" t="s">
        <v>853</v>
      </c>
      <c r="B287" s="7" t="s">
        <v>854</v>
      </c>
      <c r="C287" s="7" t="s">
        <v>840</v>
      </c>
      <c r="D287" s="7" t="s">
        <v>1018</v>
      </c>
      <c r="E287" s="7" t="s">
        <v>929</v>
      </c>
      <c r="F287" s="8">
        <v>93333.3</v>
      </c>
      <c r="G287" s="22"/>
      <c r="H287" s="8">
        <f>SUM(OrderBal27[[#This Row],[Annual
(Actual)]:[Unpaid]])</f>
        <v>93333.3</v>
      </c>
    </row>
    <row r="288" spans="1:8" x14ac:dyDescent="0.25">
      <c r="A288" s="7" t="s">
        <v>855</v>
      </c>
      <c r="B288" s="7" t="s">
        <v>856</v>
      </c>
      <c r="C288" s="7" t="s">
        <v>857</v>
      </c>
      <c r="D288" s="7" t="s">
        <v>1018</v>
      </c>
      <c r="E288" s="7" t="s">
        <v>929</v>
      </c>
      <c r="F288" s="8">
        <v>353956.21</v>
      </c>
      <c r="G288" s="22"/>
      <c r="H288" s="8">
        <f>SUM(OrderBal27[[#This Row],[Annual
(Actual)]:[Unpaid]])</f>
        <v>353956.21</v>
      </c>
    </row>
    <row r="289" spans="1:8" x14ac:dyDescent="0.25">
      <c r="A289" s="7" t="s">
        <v>861</v>
      </c>
      <c r="B289" s="7" t="s">
        <v>862</v>
      </c>
      <c r="C289" s="7" t="s">
        <v>863</v>
      </c>
      <c r="D289" s="7" t="s">
        <v>1018</v>
      </c>
      <c r="E289" s="7" t="s">
        <v>929</v>
      </c>
      <c r="F289" s="8">
        <v>79199.149999999994</v>
      </c>
      <c r="G289" s="22"/>
      <c r="H289" s="8">
        <f>SUM(OrderBal27[[#This Row],[Annual
(Actual)]:[Unpaid]])</f>
        <v>79199.149999999994</v>
      </c>
    </row>
    <row r="290" spans="1:8" x14ac:dyDescent="0.25">
      <c r="A290" s="7" t="s">
        <v>864</v>
      </c>
      <c r="B290" s="7" t="s">
        <v>865</v>
      </c>
      <c r="C290" s="7" t="s">
        <v>866</v>
      </c>
      <c r="D290" s="7" t="s">
        <v>1018</v>
      </c>
      <c r="E290" s="7" t="s">
        <v>881</v>
      </c>
      <c r="F290" s="8">
        <v>66666.679999999993</v>
      </c>
      <c r="G290" s="22"/>
      <c r="H290" s="8">
        <f>SUM(OrderBal27[[#This Row],[Annual
(Actual)]:[Unpaid]])</f>
        <v>66666.679999999993</v>
      </c>
    </row>
    <row r="291" spans="1:8" x14ac:dyDescent="0.25">
      <c r="A291" s="7" t="s">
        <v>871</v>
      </c>
      <c r="B291" s="7" t="s">
        <v>872</v>
      </c>
      <c r="C291" s="7" t="s">
        <v>873</v>
      </c>
      <c r="D291" s="7" t="s">
        <v>1018</v>
      </c>
      <c r="E291" s="7" t="s">
        <v>929</v>
      </c>
      <c r="F291" s="8">
        <v>139597.96</v>
      </c>
      <c r="G291" s="22"/>
      <c r="H291" s="8">
        <f>SUM(OrderBal27[[#This Row],[Annual
(Actual)]:[Unpaid]])</f>
        <v>139597.96</v>
      </c>
    </row>
    <row r="292" spans="1:8" x14ac:dyDescent="0.25">
      <c r="A292" s="7" t="s">
        <v>874</v>
      </c>
      <c r="B292" s="7" t="s">
        <v>875</v>
      </c>
      <c r="C292" s="7" t="s">
        <v>876</v>
      </c>
      <c r="D292" s="7" t="s">
        <v>1018</v>
      </c>
      <c r="E292" s="7" t="s">
        <v>881</v>
      </c>
      <c r="F292" s="8">
        <v>179818.13</v>
      </c>
      <c r="G292" s="22"/>
      <c r="H292" s="8">
        <f>SUM(OrderBal27[[#This Row],[Annual
(Actual)]:[Unpaid]])</f>
        <v>179818.13</v>
      </c>
    </row>
    <row r="293" spans="1:8" x14ac:dyDescent="0.25">
      <c r="A293" s="7" t="s">
        <v>877</v>
      </c>
      <c r="B293" s="7" t="s">
        <v>878</v>
      </c>
      <c r="C293" s="7" t="s">
        <v>879</v>
      </c>
      <c r="D293" s="7" t="s">
        <v>983</v>
      </c>
      <c r="E293" s="7" t="s">
        <v>929</v>
      </c>
      <c r="F293" s="8">
        <v>-3017.28</v>
      </c>
      <c r="G293" s="22"/>
      <c r="H293" s="8">
        <f>SUM(OrderBal27[[#This Row],[Annual
(Actual)]:[Unpaid]])</f>
        <v>-3017.28</v>
      </c>
    </row>
    <row r="294" spans="1:8" x14ac:dyDescent="0.25">
      <c r="A294" s="7" t="s">
        <v>999</v>
      </c>
      <c r="B294" s="7" t="s">
        <v>1000</v>
      </c>
      <c r="C294" s="7" t="s">
        <v>1001</v>
      </c>
      <c r="D294" s="7" t="s">
        <v>1018</v>
      </c>
      <c r="E294" s="7" t="s">
        <v>929</v>
      </c>
      <c r="F294" s="8">
        <v>107416.1</v>
      </c>
      <c r="G294" s="22"/>
      <c r="H294" s="8">
        <f>SUM(OrderBal27[[#This Row],[Annual
(Actual)]:[Unpaid]])</f>
        <v>107416.1</v>
      </c>
    </row>
    <row r="295" spans="1:8" x14ac:dyDescent="0.25">
      <c r="A295" s="7" t="s">
        <v>895</v>
      </c>
      <c r="B295" s="7" t="s">
        <v>896</v>
      </c>
      <c r="C295" s="7" t="s">
        <v>897</v>
      </c>
      <c r="D295" s="7" t="s">
        <v>1018</v>
      </c>
      <c r="E295" s="7" t="s">
        <v>929</v>
      </c>
      <c r="F295" s="8">
        <v>140563.85</v>
      </c>
      <c r="G295" s="22">
        <v>-140563.85</v>
      </c>
      <c r="H295" s="8">
        <f>SUM(OrderBal27[[#This Row],[Annual
(Actual)]:[Unpaid]])</f>
        <v>0</v>
      </c>
    </row>
    <row r="296" spans="1:8" x14ac:dyDescent="0.25">
      <c r="A296" s="7" t="s">
        <v>888</v>
      </c>
      <c r="B296" s="7" t="s">
        <v>889</v>
      </c>
      <c r="C296" s="7" t="s">
        <v>890</v>
      </c>
      <c r="D296" s="7" t="s">
        <v>1018</v>
      </c>
      <c r="E296" s="7" t="s">
        <v>929</v>
      </c>
      <c r="F296" s="8">
        <v>85842.9</v>
      </c>
      <c r="G296" s="22"/>
      <c r="H296" s="8">
        <f>SUM(OrderBal27[[#This Row],[Annual
(Actual)]:[Unpaid]])</f>
        <v>85842.9</v>
      </c>
    </row>
    <row r="297" spans="1:8" x14ac:dyDescent="0.25">
      <c r="A297" s="7" t="s">
        <v>898</v>
      </c>
      <c r="B297" s="7" t="s">
        <v>899</v>
      </c>
      <c r="C297" s="7" t="s">
        <v>900</v>
      </c>
      <c r="D297" s="7" t="s">
        <v>1018</v>
      </c>
      <c r="E297" s="7" t="s">
        <v>929</v>
      </c>
      <c r="F297" s="8">
        <v>207439.08</v>
      </c>
      <c r="G297" s="22">
        <v>-207439.08</v>
      </c>
      <c r="H297" s="8">
        <f>SUM(OrderBal27[[#This Row],[Annual
(Actual)]:[Unpaid]])</f>
        <v>0</v>
      </c>
    </row>
    <row r="298" spans="1:8" x14ac:dyDescent="0.25">
      <c r="A298" s="7" t="s">
        <v>934</v>
      </c>
      <c r="B298" s="7" t="s">
        <v>935</v>
      </c>
      <c r="C298" s="7" t="s">
        <v>936</v>
      </c>
      <c r="D298" s="7" t="s">
        <v>1018</v>
      </c>
      <c r="E298" s="7" t="s">
        <v>929</v>
      </c>
      <c r="F298" s="8">
        <v>218427.5</v>
      </c>
      <c r="G298" s="22"/>
      <c r="H298" s="8">
        <f>SUM(OrderBal27[[#This Row],[Annual
(Actual)]:[Unpaid]])</f>
        <v>218427.5</v>
      </c>
    </row>
    <row r="299" spans="1:8" x14ac:dyDescent="0.25">
      <c r="A299" s="7" t="s">
        <v>904</v>
      </c>
      <c r="B299" s="7" t="s">
        <v>905</v>
      </c>
      <c r="C299" s="7" t="s">
        <v>906</v>
      </c>
      <c r="D299" s="7" t="s">
        <v>913</v>
      </c>
      <c r="E299" s="7" t="s">
        <v>929</v>
      </c>
      <c r="F299" s="8">
        <v>327174.78000000003</v>
      </c>
      <c r="G299" s="22"/>
      <c r="H299" s="8">
        <f>SUM(OrderBal27[[#This Row],[Annual
(Actual)]:[Unpaid]])</f>
        <v>327174.78000000003</v>
      </c>
    </row>
    <row r="300" spans="1:8" x14ac:dyDescent="0.25">
      <c r="A300" s="7" t="s">
        <v>917</v>
      </c>
      <c r="B300" s="7" t="s">
        <v>918</v>
      </c>
      <c r="C300" s="7" t="s">
        <v>903</v>
      </c>
      <c r="D300" s="7" t="s">
        <v>1018</v>
      </c>
      <c r="E300" s="7" t="s">
        <v>929</v>
      </c>
      <c r="F300" s="8">
        <v>409880.25</v>
      </c>
      <c r="G300" s="22"/>
      <c r="H300" s="8">
        <f>SUM(OrderBal27[[#This Row],[Annual
(Actual)]:[Unpaid]])</f>
        <v>409880.25</v>
      </c>
    </row>
    <row r="301" spans="1:8" x14ac:dyDescent="0.25">
      <c r="A301" s="7" t="s">
        <v>922</v>
      </c>
      <c r="B301" s="7" t="s">
        <v>923</v>
      </c>
      <c r="C301" s="7" t="s">
        <v>924</v>
      </c>
      <c r="D301" s="7" t="s">
        <v>1018</v>
      </c>
      <c r="E301" s="7" t="s">
        <v>881</v>
      </c>
      <c r="F301" s="8">
        <v>131522.57999999999</v>
      </c>
      <c r="G301" s="22"/>
      <c r="H301" s="8">
        <f>SUM(OrderBal27[[#This Row],[Annual
(Actual)]:[Unpaid]])</f>
        <v>131522.57999999999</v>
      </c>
    </row>
    <row r="302" spans="1:8" x14ac:dyDescent="0.25">
      <c r="A302" s="7" t="s">
        <v>925</v>
      </c>
      <c r="B302" s="7" t="s">
        <v>926</v>
      </c>
      <c r="C302" s="7" t="s">
        <v>927</v>
      </c>
      <c r="D302" s="7" t="s">
        <v>933</v>
      </c>
      <c r="E302" s="7" t="s">
        <v>929</v>
      </c>
      <c r="F302" s="8">
        <v>358600.14</v>
      </c>
      <c r="G302" s="22"/>
      <c r="H302" s="8">
        <f>SUM(OrderBal27[[#This Row],[Annual
(Actual)]:[Unpaid]])</f>
        <v>358600.14</v>
      </c>
    </row>
    <row r="303" spans="1:8" x14ac:dyDescent="0.25">
      <c r="A303" s="7" t="s">
        <v>946</v>
      </c>
      <c r="B303" s="7" t="s">
        <v>947</v>
      </c>
      <c r="C303" s="7" t="s">
        <v>948</v>
      </c>
      <c r="D303" s="7" t="s">
        <v>1018</v>
      </c>
      <c r="E303" s="7" t="s">
        <v>949</v>
      </c>
      <c r="F303" s="8">
        <v>175217.58</v>
      </c>
      <c r="G303" s="22"/>
      <c r="H303" s="8">
        <f>SUM(OrderBal27[[#This Row],[Annual
(Actual)]:[Unpaid]])</f>
        <v>175217.58</v>
      </c>
    </row>
    <row r="304" spans="1:8" x14ac:dyDescent="0.25">
      <c r="A304" s="7" t="s">
        <v>965</v>
      </c>
      <c r="B304" s="7" t="s">
        <v>966</v>
      </c>
      <c r="C304" s="7" t="s">
        <v>958</v>
      </c>
      <c r="D304" s="7" t="s">
        <v>1018</v>
      </c>
      <c r="E304" s="7" t="s">
        <v>929</v>
      </c>
      <c r="F304" s="8">
        <v>229096.2</v>
      </c>
      <c r="G304" s="22"/>
      <c r="H304" s="8">
        <f>SUM(OrderBal27[[#This Row],[Annual
(Actual)]:[Unpaid]])</f>
        <v>229096.2</v>
      </c>
    </row>
    <row r="305" spans="1:8" x14ac:dyDescent="0.25">
      <c r="A305" s="7" t="s">
        <v>956</v>
      </c>
      <c r="B305" s="7" t="s">
        <v>957</v>
      </c>
      <c r="C305" s="7" t="s">
        <v>958</v>
      </c>
      <c r="D305" s="7" t="s">
        <v>1018</v>
      </c>
      <c r="E305" s="7" t="s">
        <v>929</v>
      </c>
      <c r="F305" s="8">
        <v>151320</v>
      </c>
      <c r="G305" s="22"/>
      <c r="H305" s="8">
        <f>SUM(OrderBal27[[#This Row],[Annual
(Actual)]:[Unpaid]])</f>
        <v>151320</v>
      </c>
    </row>
    <row r="306" spans="1:8" x14ac:dyDescent="0.25">
      <c r="A306" s="7" t="s">
        <v>1002</v>
      </c>
      <c r="B306" s="7" t="s">
        <v>1003</v>
      </c>
      <c r="C306" s="7" t="s">
        <v>1004</v>
      </c>
      <c r="D306" s="7" t="s">
        <v>1018</v>
      </c>
      <c r="E306" s="7" t="s">
        <v>929</v>
      </c>
      <c r="F306" s="8">
        <v>824595.88</v>
      </c>
      <c r="G306" s="22">
        <v>-824595.88</v>
      </c>
      <c r="H306" s="8">
        <f>SUM(OrderBal27[[#This Row],[Annual
(Actual)]:[Unpaid]])</f>
        <v>0</v>
      </c>
    </row>
    <row r="307" spans="1:8" x14ac:dyDescent="0.25">
      <c r="A307" s="7" t="s">
        <v>967</v>
      </c>
      <c r="B307" s="7" t="s">
        <v>968</v>
      </c>
      <c r="C307" s="7" t="s">
        <v>969</v>
      </c>
      <c r="D307" s="7" t="s">
        <v>1018</v>
      </c>
      <c r="E307" s="7" t="s">
        <v>929</v>
      </c>
      <c r="F307" s="8">
        <v>414084.54</v>
      </c>
      <c r="G307" s="22"/>
      <c r="H307" s="8">
        <f>SUM(OrderBal27[[#This Row],[Annual
(Actual)]:[Unpaid]])</f>
        <v>414084.54</v>
      </c>
    </row>
    <row r="308" spans="1:8" x14ac:dyDescent="0.25">
      <c r="A308" s="7" t="s">
        <v>970</v>
      </c>
      <c r="B308" s="7" t="s">
        <v>971</v>
      </c>
      <c r="C308" s="7" t="s">
        <v>972</v>
      </c>
      <c r="D308" s="7" t="s">
        <v>1018</v>
      </c>
      <c r="E308" s="7" t="s">
        <v>881</v>
      </c>
      <c r="F308" s="8">
        <v>334116.68</v>
      </c>
      <c r="G308" s="22"/>
      <c r="H308" s="8">
        <f>SUM(OrderBal27[[#This Row],[Annual
(Actual)]:[Unpaid]])</f>
        <v>334116.68</v>
      </c>
    </row>
    <row r="309" spans="1:8" x14ac:dyDescent="0.25">
      <c r="A309" s="7" t="s">
        <v>973</v>
      </c>
      <c r="B309" s="7" t="s">
        <v>974</v>
      </c>
      <c r="C309" s="7" t="s">
        <v>972</v>
      </c>
      <c r="D309" s="7" t="s">
        <v>1018</v>
      </c>
      <c r="E309" s="7" t="s">
        <v>881</v>
      </c>
      <c r="F309" s="8">
        <v>229950</v>
      </c>
      <c r="G309" s="22"/>
      <c r="H309" s="8">
        <f>SUM(OrderBal27[[#This Row],[Annual
(Actual)]:[Unpaid]])</f>
        <v>229950</v>
      </c>
    </row>
    <row r="310" spans="1:8" x14ac:dyDescent="0.25">
      <c r="A310" s="7" t="s">
        <v>975</v>
      </c>
      <c r="B310" s="7" t="s">
        <v>976</v>
      </c>
      <c r="C310" s="7" t="s">
        <v>977</v>
      </c>
      <c r="D310" s="7" t="s">
        <v>1018</v>
      </c>
      <c r="E310" s="7" t="s">
        <v>48</v>
      </c>
      <c r="F310" s="8">
        <v>913807.64</v>
      </c>
      <c r="G310" s="22"/>
      <c r="H310" s="8">
        <f>SUM(OrderBal27[[#This Row],[Annual
(Actual)]:[Unpaid]])</f>
        <v>913807.64</v>
      </c>
    </row>
    <row r="311" spans="1:8" x14ac:dyDescent="0.25">
      <c r="A311" s="7" t="s">
        <v>991</v>
      </c>
      <c r="B311" s="7" t="s">
        <v>992</v>
      </c>
      <c r="C311" s="7" t="s">
        <v>993</v>
      </c>
      <c r="D311" s="7" t="s">
        <v>1018</v>
      </c>
      <c r="E311" s="7" t="s">
        <v>929</v>
      </c>
      <c r="F311" s="8">
        <v>246422.01</v>
      </c>
      <c r="G311" s="22"/>
      <c r="H311" s="8">
        <f>SUM(OrderBal27[[#This Row],[Annual
(Actual)]:[Unpaid]])</f>
        <v>246422.01</v>
      </c>
    </row>
    <row r="312" spans="1:8" x14ac:dyDescent="0.25">
      <c r="A312" s="7" t="s">
        <v>1019</v>
      </c>
      <c r="B312" s="7" t="s">
        <v>1020</v>
      </c>
      <c r="C312" s="7" t="s">
        <v>1021</v>
      </c>
      <c r="D312" s="7" t="s">
        <v>457</v>
      </c>
      <c r="E312" s="7" t="s">
        <v>881</v>
      </c>
      <c r="F312" s="8">
        <v>144287.21</v>
      </c>
      <c r="G312" s="22">
        <v>-144287.21</v>
      </c>
      <c r="H312" s="8">
        <f>SUM(OrderBal27[[#This Row],[Annual
(Actual)]:[Unpaid]])</f>
        <v>0</v>
      </c>
    </row>
    <row r="313" spans="1:8" x14ac:dyDescent="0.25">
      <c r="A313" s="7" t="s">
        <v>1008</v>
      </c>
      <c r="B313" s="7" t="s">
        <v>1009</v>
      </c>
      <c r="C313" s="7" t="s">
        <v>1010</v>
      </c>
      <c r="D313" s="7" t="s">
        <v>1018</v>
      </c>
      <c r="E313" s="7" t="s">
        <v>929</v>
      </c>
      <c r="F313" s="8">
        <v>485916.48</v>
      </c>
      <c r="G313" s="22"/>
      <c r="H313" s="8">
        <f>SUM(OrderBal27[[#This Row],[Annual
(Actual)]:[Unpaid]])</f>
        <v>485916.48</v>
      </c>
    </row>
    <row r="314" spans="1:8" x14ac:dyDescent="0.25">
      <c r="A314" s="7" t="s">
        <v>1011</v>
      </c>
      <c r="B314" s="7" t="s">
        <v>1012</v>
      </c>
      <c r="C314" s="7" t="s">
        <v>1013</v>
      </c>
      <c r="D314" s="7" t="s">
        <v>1018</v>
      </c>
      <c r="E314" s="7" t="s">
        <v>929</v>
      </c>
      <c r="F314" s="8">
        <v>342517.7</v>
      </c>
      <c r="G314" s="22"/>
      <c r="H314" s="8">
        <f>SUM(OrderBal27[[#This Row],[Annual
(Actual)]:[Unpaid]])</f>
        <v>342517.7</v>
      </c>
    </row>
    <row r="315" spans="1:8" x14ac:dyDescent="0.25">
      <c r="A315" s="7" t="s">
        <v>1014</v>
      </c>
      <c r="B315" s="7" t="s">
        <v>1015</v>
      </c>
      <c r="C315" s="7" t="s">
        <v>1016</v>
      </c>
      <c r="D315" s="7" t="s">
        <v>1018</v>
      </c>
      <c r="E315" s="7" t="s">
        <v>929</v>
      </c>
      <c r="F315" s="8">
        <v>160322.54</v>
      </c>
      <c r="G315" s="22"/>
      <c r="H315" s="8">
        <f>SUM(OrderBal27[[#This Row],[Annual
(Actual)]:[Unpaid]])</f>
        <v>160322.54</v>
      </c>
    </row>
    <row r="316" spans="1:8" x14ac:dyDescent="0.25">
      <c r="A316" s="7" t="s">
        <v>1022</v>
      </c>
      <c r="B316" s="7" t="s">
        <v>1023</v>
      </c>
      <c r="C316" s="7" t="s">
        <v>1024</v>
      </c>
      <c r="D316" s="7" t="s">
        <v>457</v>
      </c>
      <c r="E316" s="7" t="s">
        <v>929</v>
      </c>
      <c r="F316" s="8">
        <v>948829.41</v>
      </c>
      <c r="G316" s="22">
        <v>-948829.41</v>
      </c>
      <c r="H316" s="8">
        <f>SUM(OrderBal27[[#This Row],[Annual
(Actual)]:[Unpaid]])</f>
        <v>0</v>
      </c>
    </row>
    <row r="317" spans="1:8" x14ac:dyDescent="0.25">
      <c r="A317" s="7" t="s">
        <v>1025</v>
      </c>
      <c r="B317" s="7" t="s">
        <v>1026</v>
      </c>
      <c r="C317" s="7" t="s">
        <v>1027</v>
      </c>
      <c r="D317" s="7" t="s">
        <v>457</v>
      </c>
      <c r="E317" s="7" t="s">
        <v>881</v>
      </c>
      <c r="F317" s="8">
        <v>225632.85</v>
      </c>
      <c r="G317" s="22">
        <v>-225632.85</v>
      </c>
      <c r="H317" s="8">
        <f>SUM(OrderBal27[[#This Row],[Annual
(Actual)]:[Unpaid]])</f>
        <v>0</v>
      </c>
    </row>
    <row r="318" spans="1:8" x14ac:dyDescent="0.25">
      <c r="A318" s="7" t="s">
        <v>1028</v>
      </c>
      <c r="B318" s="7" t="s">
        <v>1029</v>
      </c>
      <c r="C318" s="7" t="s">
        <v>1030</v>
      </c>
      <c r="D318" s="7" t="s">
        <v>457</v>
      </c>
      <c r="E318" s="7" t="s">
        <v>881</v>
      </c>
      <c r="F318" s="8">
        <v>109145.38</v>
      </c>
      <c r="G318" s="22">
        <v>-109145.38</v>
      </c>
      <c r="H318" s="8">
        <f>SUM(OrderBal27[[#This Row],[Annual
(Actual)]:[Unpaid]])</f>
        <v>0</v>
      </c>
    </row>
    <row r="319" spans="1:8" x14ac:dyDescent="0.25">
      <c r="A319" s="7" t="s">
        <v>1031</v>
      </c>
      <c r="B319" s="7" t="s">
        <v>1032</v>
      </c>
      <c r="C319" s="7" t="s">
        <v>1033</v>
      </c>
      <c r="D319" s="7" t="s">
        <v>457</v>
      </c>
      <c r="E319" s="7" t="s">
        <v>57</v>
      </c>
      <c r="F319" s="16">
        <v>458333.33</v>
      </c>
      <c r="G319" s="22"/>
      <c r="H319" s="8">
        <f>SUM(OrderBal27[[#This Row],[Annual
(Actual)]:[Unpaid]])</f>
        <v>458333.33</v>
      </c>
    </row>
    <row r="320" spans="1:8" x14ac:dyDescent="0.25">
      <c r="A320" s="17"/>
      <c r="B320" s="17"/>
      <c r="C320" s="18"/>
      <c r="D320" s="19"/>
      <c r="E320" s="17"/>
      <c r="F320" s="20">
        <f>SUBTOTAL(109,OrderBal27[Annual
(Actual)])</f>
        <v>167581538.99999976</v>
      </c>
      <c r="G320" s="20">
        <f>SUBTOTAL(109,OrderBal27[Unpaid])</f>
        <v>-40227760.18</v>
      </c>
      <c r="H320" s="20">
        <f>SUBTOTAL(109,OrderBal27[Bal as of 12/31/2023])</f>
        <v>127353778.81999993</v>
      </c>
    </row>
    <row r="321" spans="1:8" ht="13" x14ac:dyDescent="0.3">
      <c r="A321" s="30" t="s">
        <v>919</v>
      </c>
      <c r="B321" s="30"/>
      <c r="C321" s="30"/>
      <c r="D321" s="30"/>
      <c r="E321" s="30"/>
      <c r="F321" s="30"/>
      <c r="G321" s="31"/>
      <c r="H321" s="32"/>
    </row>
  </sheetData>
  <pageMargins left="0" right="0" top="0.25" bottom="0.25" header="0.3" footer="0.3"/>
  <pageSetup paperSize="5" fitToHeight="0" orientation="landscape" r:id="rId1"/>
  <headerFooter>
    <oddHeader>&amp;RFERC-TO21_DR_SixCities-PGE-01-AU.21_Atch02</oddHeader>
  </headerFooter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D9611-0244-40A8-B823-7DC4BAEC310B}">
  <sheetPr>
    <pageSetUpPr fitToPage="1"/>
  </sheetPr>
  <dimension ref="A1:H310"/>
  <sheetViews>
    <sheetView tabSelected="1" topLeftCell="A243" zoomScaleNormal="100" workbookViewId="0">
      <selection activeCell="C28" sqref="C28"/>
    </sheetView>
  </sheetViews>
  <sheetFormatPr defaultRowHeight="12.5" outlineLevelCol="1" x14ac:dyDescent="0.25"/>
  <cols>
    <col min="1" max="1" width="11" customWidth="1"/>
    <col min="2" max="2" width="37" bestFit="1" customWidth="1"/>
    <col min="3" max="3" width="15.7265625" customWidth="1"/>
    <col min="4" max="4" width="14.7265625" customWidth="1" outlineLevel="1"/>
    <col min="5" max="5" width="28.7265625" customWidth="1" outlineLevel="1"/>
    <col min="6" max="6" width="16.7265625" customWidth="1"/>
    <col min="7" max="7" width="16.1796875" customWidth="1" outlineLevel="1"/>
    <col min="8" max="8" width="20" customWidth="1"/>
    <col min="9" max="9" width="14" bestFit="1" customWidth="1"/>
  </cols>
  <sheetData>
    <row r="1" spans="1:8" s="1" customFormat="1" ht="20" x14ac:dyDescent="0.25">
      <c r="B1"/>
      <c r="F1" s="2" t="s">
        <v>0</v>
      </c>
      <c r="G1" s="2" t="s">
        <v>1</v>
      </c>
      <c r="H1" s="2" t="s">
        <v>2</v>
      </c>
    </row>
    <row r="4" spans="1:8" s="21" customFormat="1" ht="13" x14ac:dyDescent="0.3">
      <c r="A4" s="3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5" t="s">
        <v>8</v>
      </c>
      <c r="G4" s="4" t="s">
        <v>9</v>
      </c>
      <c r="H4" s="6" t="s">
        <v>928</v>
      </c>
    </row>
    <row r="5" spans="1:8" x14ac:dyDescent="0.25">
      <c r="A5" s="7" t="s">
        <v>503</v>
      </c>
      <c r="B5" s="7" t="s">
        <v>10</v>
      </c>
      <c r="C5" s="7" t="s">
        <v>11</v>
      </c>
      <c r="D5" s="7" t="s">
        <v>921</v>
      </c>
      <c r="E5" s="7" t="s">
        <v>929</v>
      </c>
      <c r="F5" s="8">
        <v>2478672.56</v>
      </c>
      <c r="G5" s="9"/>
      <c r="H5" s="8">
        <f>SUM(OrderBal18[[#This Row],[Annual
(Actual)]:[Unpaid]])</f>
        <v>2478672.56</v>
      </c>
    </row>
    <row r="6" spans="1:8" x14ac:dyDescent="0.25">
      <c r="A6" s="7" t="s">
        <v>505</v>
      </c>
      <c r="B6" s="7" t="s">
        <v>14</v>
      </c>
      <c r="C6" s="7" t="s">
        <v>15</v>
      </c>
      <c r="D6" s="7" t="s">
        <v>921</v>
      </c>
      <c r="E6" s="7" t="s">
        <v>929</v>
      </c>
      <c r="F6" s="8">
        <v>1071041.73</v>
      </c>
      <c r="G6" s="9"/>
      <c r="H6" s="8">
        <f>SUM(OrderBal18[[#This Row],[Annual
(Actual)]:[Unpaid]])</f>
        <v>1071041.73</v>
      </c>
    </row>
    <row r="7" spans="1:8" x14ac:dyDescent="0.25">
      <c r="A7" s="7" t="s">
        <v>506</v>
      </c>
      <c r="B7" s="7" t="s">
        <v>16</v>
      </c>
      <c r="C7" s="7" t="s">
        <v>17</v>
      </c>
      <c r="D7" s="7" t="s">
        <v>921</v>
      </c>
      <c r="E7" s="7" t="s">
        <v>929</v>
      </c>
      <c r="F7" s="8">
        <v>166558.37</v>
      </c>
      <c r="G7" s="9"/>
      <c r="H7" s="8">
        <f>SUM(OrderBal18[[#This Row],[Annual
(Actual)]:[Unpaid]])</f>
        <v>166558.37</v>
      </c>
    </row>
    <row r="8" spans="1:8" x14ac:dyDescent="0.25">
      <c r="A8" s="7" t="s">
        <v>507</v>
      </c>
      <c r="B8" s="7" t="s">
        <v>18</v>
      </c>
      <c r="C8" s="7" t="s">
        <v>19</v>
      </c>
      <c r="D8" s="7" t="s">
        <v>921</v>
      </c>
      <c r="E8" s="7" t="s">
        <v>929</v>
      </c>
      <c r="F8" s="8">
        <v>534275.02</v>
      </c>
      <c r="G8" s="9"/>
      <c r="H8" s="8">
        <f>SUM(OrderBal18[[#This Row],[Annual
(Actual)]:[Unpaid]])</f>
        <v>534275.02</v>
      </c>
    </row>
    <row r="9" spans="1:8" x14ac:dyDescent="0.25">
      <c r="A9" s="7" t="s">
        <v>508</v>
      </c>
      <c r="B9" s="7" t="s">
        <v>20</v>
      </c>
      <c r="C9" s="7" t="s">
        <v>21</v>
      </c>
      <c r="D9" s="7" t="s">
        <v>921</v>
      </c>
      <c r="E9" s="7" t="s">
        <v>929</v>
      </c>
      <c r="F9" s="8">
        <v>110634.02</v>
      </c>
      <c r="G9" s="9"/>
      <c r="H9" s="8">
        <f>SUM(OrderBal18[[#This Row],[Annual
(Actual)]:[Unpaid]])</f>
        <v>110634.02</v>
      </c>
    </row>
    <row r="10" spans="1:8" x14ac:dyDescent="0.25">
      <c r="A10" s="7" t="s">
        <v>509</v>
      </c>
      <c r="B10" s="7" t="s">
        <v>22</v>
      </c>
      <c r="C10" s="7" t="s">
        <v>23</v>
      </c>
      <c r="D10" s="7" t="s">
        <v>921</v>
      </c>
      <c r="E10" s="7" t="s">
        <v>929</v>
      </c>
      <c r="F10" s="8">
        <v>1134749.8600000001</v>
      </c>
      <c r="G10" s="9"/>
      <c r="H10" s="8">
        <f>SUM(OrderBal18[[#This Row],[Annual
(Actual)]:[Unpaid]])</f>
        <v>1134749.8600000001</v>
      </c>
    </row>
    <row r="11" spans="1:8" x14ac:dyDescent="0.25">
      <c r="A11" s="7" t="s">
        <v>510</v>
      </c>
      <c r="B11" s="7" t="s">
        <v>24</v>
      </c>
      <c r="C11" s="7" t="s">
        <v>25</v>
      </c>
      <c r="D11" s="7" t="s">
        <v>26</v>
      </c>
      <c r="E11" s="7" t="s">
        <v>929</v>
      </c>
      <c r="F11" s="8">
        <v>0.01</v>
      </c>
      <c r="G11" s="9"/>
      <c r="H11" s="8">
        <f>SUM(OrderBal18[[#This Row],[Annual
(Actual)]:[Unpaid]])</f>
        <v>0.01</v>
      </c>
    </row>
    <row r="12" spans="1:8" x14ac:dyDescent="0.25">
      <c r="A12" s="7" t="s">
        <v>511</v>
      </c>
      <c r="B12" s="7" t="s">
        <v>27</v>
      </c>
      <c r="C12" s="7" t="s">
        <v>28</v>
      </c>
      <c r="D12" s="7" t="s">
        <v>921</v>
      </c>
      <c r="E12" s="7" t="s">
        <v>929</v>
      </c>
      <c r="F12" s="8">
        <v>1759300.05</v>
      </c>
      <c r="G12" s="9"/>
      <c r="H12" s="8">
        <f>SUM(OrderBal18[[#This Row],[Annual
(Actual)]:[Unpaid]])</f>
        <v>1759300.05</v>
      </c>
    </row>
    <row r="13" spans="1:8" x14ac:dyDescent="0.25">
      <c r="A13" s="7" t="s">
        <v>512</v>
      </c>
      <c r="B13" s="7" t="s">
        <v>29</v>
      </c>
      <c r="C13" s="7" t="s">
        <v>30</v>
      </c>
      <c r="D13" s="7" t="s">
        <v>921</v>
      </c>
      <c r="E13" s="7" t="s">
        <v>929</v>
      </c>
      <c r="F13" s="8">
        <v>3676804.32</v>
      </c>
      <c r="G13" s="9"/>
      <c r="H13" s="8">
        <f>SUM(OrderBal18[[#This Row],[Annual
(Actual)]:[Unpaid]])</f>
        <v>3676804.32</v>
      </c>
    </row>
    <row r="14" spans="1:8" x14ac:dyDescent="0.25">
      <c r="A14" s="7" t="s">
        <v>513</v>
      </c>
      <c r="B14" s="7" t="s">
        <v>31</v>
      </c>
      <c r="C14" s="7" t="s">
        <v>32</v>
      </c>
      <c r="D14" s="7" t="s">
        <v>921</v>
      </c>
      <c r="E14" s="7" t="s">
        <v>929</v>
      </c>
      <c r="F14" s="8">
        <v>370186.3</v>
      </c>
      <c r="G14" s="9"/>
      <c r="H14" s="8">
        <f>SUM(OrderBal18[[#This Row],[Annual
(Actual)]:[Unpaid]])</f>
        <v>370186.3</v>
      </c>
    </row>
    <row r="15" spans="1:8" x14ac:dyDescent="0.25">
      <c r="A15" s="7" t="s">
        <v>514</v>
      </c>
      <c r="B15" s="7" t="s">
        <v>33</v>
      </c>
      <c r="C15" s="7" t="s">
        <v>34</v>
      </c>
      <c r="D15" s="7" t="s">
        <v>921</v>
      </c>
      <c r="E15" s="7" t="s">
        <v>929</v>
      </c>
      <c r="F15" s="8">
        <v>1065929.1299999999</v>
      </c>
      <c r="G15" s="9"/>
      <c r="H15" s="8">
        <f>SUM(OrderBal18[[#This Row],[Annual
(Actual)]:[Unpaid]])</f>
        <v>1065929.1299999999</v>
      </c>
    </row>
    <row r="16" spans="1:8" x14ac:dyDescent="0.25">
      <c r="A16" s="7" t="s">
        <v>516</v>
      </c>
      <c r="B16" s="7" t="s">
        <v>37</v>
      </c>
      <c r="C16" s="7" t="s">
        <v>38</v>
      </c>
      <c r="D16" s="7" t="s">
        <v>921</v>
      </c>
      <c r="E16" s="7" t="s">
        <v>929</v>
      </c>
      <c r="F16" s="8">
        <v>352674.02</v>
      </c>
      <c r="G16" s="9"/>
      <c r="H16" s="8">
        <f>SUM(OrderBal18[[#This Row],[Annual
(Actual)]:[Unpaid]])</f>
        <v>352674.02</v>
      </c>
    </row>
    <row r="17" spans="1:8" x14ac:dyDescent="0.25">
      <c r="A17" s="7" t="s">
        <v>517</v>
      </c>
      <c r="B17" s="7" t="s">
        <v>39</v>
      </c>
      <c r="C17" s="7" t="s">
        <v>40</v>
      </c>
      <c r="D17" s="7" t="s">
        <v>921</v>
      </c>
      <c r="E17" s="7" t="s">
        <v>929</v>
      </c>
      <c r="F17" s="8">
        <v>8681468.8800000008</v>
      </c>
      <c r="G17" s="9"/>
      <c r="H17" s="8">
        <f>SUM(OrderBal18[[#This Row],[Annual
(Actual)]:[Unpaid]])</f>
        <v>8681468.8800000008</v>
      </c>
    </row>
    <row r="18" spans="1:8" x14ac:dyDescent="0.25">
      <c r="A18" s="7" t="s">
        <v>518</v>
      </c>
      <c r="B18" s="7" t="s">
        <v>41</v>
      </c>
      <c r="C18" s="7" t="s">
        <v>42</v>
      </c>
      <c r="D18" s="7" t="s">
        <v>921</v>
      </c>
      <c r="E18" s="7" t="s">
        <v>929</v>
      </c>
      <c r="F18" s="8">
        <v>1421402.87</v>
      </c>
      <c r="G18" s="9"/>
      <c r="H18" s="8">
        <f>SUM(OrderBal18[[#This Row],[Annual
(Actual)]:[Unpaid]])</f>
        <v>1421402.87</v>
      </c>
    </row>
    <row r="19" spans="1:8" x14ac:dyDescent="0.25">
      <c r="A19" s="7" t="s">
        <v>519</v>
      </c>
      <c r="B19" s="7" t="s">
        <v>43</v>
      </c>
      <c r="C19" s="7" t="s">
        <v>44</v>
      </c>
      <c r="D19" s="7" t="s">
        <v>880</v>
      </c>
      <c r="E19" s="7" t="s">
        <v>929</v>
      </c>
      <c r="F19" s="8">
        <v>-0.31</v>
      </c>
      <c r="G19" s="9"/>
      <c r="H19" s="8">
        <f>SUM(OrderBal18[[#This Row],[Annual
(Actual)]:[Unpaid]])</f>
        <v>-0.31</v>
      </c>
    </row>
    <row r="20" spans="1:8" x14ac:dyDescent="0.25">
      <c r="A20" s="7" t="s">
        <v>520</v>
      </c>
      <c r="B20" s="7" t="s">
        <v>45</v>
      </c>
      <c r="C20" s="7" t="s">
        <v>44</v>
      </c>
      <c r="D20" s="7" t="s">
        <v>921</v>
      </c>
      <c r="E20" s="7" t="s">
        <v>929</v>
      </c>
      <c r="F20" s="8">
        <v>67594.320000000007</v>
      </c>
      <c r="G20" s="9"/>
      <c r="H20" s="8">
        <f>SUM(OrderBal18[[#This Row],[Annual
(Actual)]:[Unpaid]])</f>
        <v>67594.320000000007</v>
      </c>
    </row>
    <row r="21" spans="1:8" x14ac:dyDescent="0.25">
      <c r="A21" s="7" t="s">
        <v>521</v>
      </c>
      <c r="B21" s="7" t="s">
        <v>46</v>
      </c>
      <c r="C21" s="7" t="s">
        <v>47</v>
      </c>
      <c r="D21" s="7" t="s">
        <v>921</v>
      </c>
      <c r="E21" s="7" t="s">
        <v>48</v>
      </c>
      <c r="F21" s="8">
        <v>221377.23</v>
      </c>
      <c r="G21" s="9"/>
      <c r="H21" s="8">
        <f>SUM(OrderBal18[[#This Row],[Annual
(Actual)]:[Unpaid]])</f>
        <v>221377.23</v>
      </c>
    </row>
    <row r="22" spans="1:8" x14ac:dyDescent="0.25">
      <c r="A22" s="7" t="s">
        <v>522</v>
      </c>
      <c r="B22" s="7" t="s">
        <v>49</v>
      </c>
      <c r="C22" s="7" t="s">
        <v>47</v>
      </c>
      <c r="D22" s="7" t="s">
        <v>921</v>
      </c>
      <c r="E22" s="7" t="s">
        <v>48</v>
      </c>
      <c r="F22" s="8">
        <v>583760.41</v>
      </c>
      <c r="G22" s="9"/>
      <c r="H22" s="8">
        <f>SUM(OrderBal18[[#This Row],[Annual
(Actual)]:[Unpaid]])</f>
        <v>583760.41</v>
      </c>
    </row>
    <row r="23" spans="1:8" x14ac:dyDescent="0.25">
      <c r="A23" s="7" t="s">
        <v>523</v>
      </c>
      <c r="B23" s="7" t="s">
        <v>50</v>
      </c>
      <c r="C23" s="7" t="s">
        <v>51</v>
      </c>
      <c r="D23" s="7" t="s">
        <v>913</v>
      </c>
      <c r="E23" s="7" t="s">
        <v>48</v>
      </c>
      <c r="F23" s="8">
        <v>1131719.73</v>
      </c>
      <c r="G23" s="9"/>
      <c r="H23" s="8">
        <f>SUM(OrderBal18[[#This Row],[Annual
(Actual)]:[Unpaid]])</f>
        <v>1131719.73</v>
      </c>
    </row>
    <row r="24" spans="1:8" x14ac:dyDescent="0.25">
      <c r="A24" s="7" t="s">
        <v>524</v>
      </c>
      <c r="B24" s="7" t="s">
        <v>52</v>
      </c>
      <c r="C24" s="7" t="s">
        <v>53</v>
      </c>
      <c r="D24" s="7" t="s">
        <v>921</v>
      </c>
      <c r="E24" s="7" t="s">
        <v>929</v>
      </c>
      <c r="F24" s="8">
        <v>210929.01</v>
      </c>
      <c r="G24" s="9"/>
      <c r="H24" s="8">
        <f>SUM(OrderBal18[[#This Row],[Annual
(Actual)]:[Unpaid]])</f>
        <v>210929.01</v>
      </c>
    </row>
    <row r="25" spans="1:8" x14ac:dyDescent="0.25">
      <c r="A25" s="7" t="s">
        <v>525</v>
      </c>
      <c r="B25" s="7" t="s">
        <v>54</v>
      </c>
      <c r="C25" s="7" t="s">
        <v>55</v>
      </c>
      <c r="D25" s="7" t="s">
        <v>913</v>
      </c>
      <c r="E25" s="7" t="s">
        <v>779</v>
      </c>
      <c r="F25" s="8">
        <v>4247927.78</v>
      </c>
      <c r="G25" s="9"/>
      <c r="H25" s="8">
        <f>SUM(OrderBal18[[#This Row],[Annual
(Actual)]:[Unpaid]])</f>
        <v>4247927.78</v>
      </c>
    </row>
    <row r="26" spans="1:8" x14ac:dyDescent="0.25">
      <c r="A26" s="7" t="s">
        <v>526</v>
      </c>
      <c r="B26" s="7" t="s">
        <v>58</v>
      </c>
      <c r="C26" s="7" t="s">
        <v>59</v>
      </c>
      <c r="D26" s="7" t="s">
        <v>921</v>
      </c>
      <c r="E26" s="7" t="s">
        <v>780</v>
      </c>
      <c r="F26" s="8">
        <v>1544120.05</v>
      </c>
      <c r="G26" s="9"/>
      <c r="H26" s="8">
        <f>SUM(OrderBal18[[#This Row],[Annual
(Actual)]:[Unpaid]])</f>
        <v>1544120.05</v>
      </c>
    </row>
    <row r="27" spans="1:8" x14ac:dyDescent="0.25">
      <c r="A27" s="7" t="s">
        <v>527</v>
      </c>
      <c r="B27" s="7" t="s">
        <v>60</v>
      </c>
      <c r="C27" s="7" t="s">
        <v>61</v>
      </c>
      <c r="D27" s="7" t="s">
        <v>921</v>
      </c>
      <c r="E27" s="7" t="s">
        <v>929</v>
      </c>
      <c r="F27" s="8">
        <v>321830.62</v>
      </c>
      <c r="G27" s="9"/>
      <c r="H27" s="8">
        <f>SUM(OrderBal18[[#This Row],[Annual
(Actual)]:[Unpaid]])</f>
        <v>321830.62</v>
      </c>
    </row>
    <row r="28" spans="1:8" x14ac:dyDescent="0.25">
      <c r="A28" s="7" t="s">
        <v>528</v>
      </c>
      <c r="B28" s="7" t="s">
        <v>62</v>
      </c>
      <c r="C28" s="7" t="s">
        <v>63</v>
      </c>
      <c r="D28" s="7" t="s">
        <v>921</v>
      </c>
      <c r="E28" s="7" t="s">
        <v>929</v>
      </c>
      <c r="F28" s="8">
        <v>74833.25</v>
      </c>
      <c r="G28" s="9"/>
      <c r="H28" s="8">
        <f>SUM(OrderBal18[[#This Row],[Annual
(Actual)]:[Unpaid]])</f>
        <v>74833.25</v>
      </c>
    </row>
    <row r="29" spans="1:8" x14ac:dyDescent="0.25">
      <c r="A29" s="7" t="s">
        <v>529</v>
      </c>
      <c r="B29" s="7" t="s">
        <v>64</v>
      </c>
      <c r="C29" s="7" t="s">
        <v>65</v>
      </c>
      <c r="D29" s="7" t="s">
        <v>921</v>
      </c>
      <c r="E29" s="7" t="s">
        <v>929</v>
      </c>
      <c r="F29" s="8">
        <v>-62161.89</v>
      </c>
      <c r="G29" s="9"/>
      <c r="H29" s="8">
        <f>SUM(OrderBal18[[#This Row],[Annual
(Actual)]:[Unpaid]])</f>
        <v>-62161.89</v>
      </c>
    </row>
    <row r="30" spans="1:8" x14ac:dyDescent="0.25">
      <c r="A30" s="7" t="s">
        <v>530</v>
      </c>
      <c r="B30" s="7" t="s">
        <v>66</v>
      </c>
      <c r="C30" s="7" t="s">
        <v>67</v>
      </c>
      <c r="D30" s="7" t="s">
        <v>921</v>
      </c>
      <c r="E30" s="7" t="s">
        <v>929</v>
      </c>
      <c r="F30" s="8">
        <v>441539.7</v>
      </c>
      <c r="G30" s="9"/>
      <c r="H30" s="8">
        <f>SUM(OrderBal18[[#This Row],[Annual
(Actual)]:[Unpaid]])</f>
        <v>441539.7</v>
      </c>
    </row>
    <row r="31" spans="1:8" x14ac:dyDescent="0.25">
      <c r="A31" s="7" t="s">
        <v>531</v>
      </c>
      <c r="B31" s="7" t="s">
        <v>68</v>
      </c>
      <c r="C31" s="7" t="s">
        <v>69</v>
      </c>
      <c r="D31" s="7" t="s">
        <v>778</v>
      </c>
      <c r="E31" s="7" t="s">
        <v>929</v>
      </c>
      <c r="F31" s="8">
        <v>-0.08</v>
      </c>
      <c r="G31" s="9"/>
      <c r="H31" s="8">
        <f>SUM(OrderBal18[[#This Row],[Annual
(Actual)]:[Unpaid]])</f>
        <v>-0.08</v>
      </c>
    </row>
    <row r="32" spans="1:8" x14ac:dyDescent="0.25">
      <c r="A32" s="7" t="s">
        <v>532</v>
      </c>
      <c r="B32" s="7" t="s">
        <v>70</v>
      </c>
      <c r="C32" s="7" t="s">
        <v>71</v>
      </c>
      <c r="D32" s="7" t="s">
        <v>913</v>
      </c>
      <c r="E32" s="7" t="s">
        <v>779</v>
      </c>
      <c r="F32" s="8">
        <v>7081491.0499999998</v>
      </c>
      <c r="G32" s="9"/>
      <c r="H32" s="8">
        <f>SUM(OrderBal18[[#This Row],[Annual
(Actual)]:[Unpaid]])</f>
        <v>7081491.0499999998</v>
      </c>
    </row>
    <row r="33" spans="1:8" x14ac:dyDescent="0.25">
      <c r="A33" s="7" t="s">
        <v>534</v>
      </c>
      <c r="B33" s="7" t="s">
        <v>75</v>
      </c>
      <c r="C33" s="7" t="s">
        <v>76</v>
      </c>
      <c r="D33" s="7" t="s">
        <v>913</v>
      </c>
      <c r="E33" s="7" t="s">
        <v>48</v>
      </c>
      <c r="F33" s="8">
        <v>1924959.99</v>
      </c>
      <c r="G33" s="9"/>
      <c r="H33" s="8">
        <f>SUM(OrderBal18[[#This Row],[Annual
(Actual)]:[Unpaid]])</f>
        <v>1924959.99</v>
      </c>
    </row>
    <row r="34" spans="1:8" ht="13.5" customHeight="1" x14ac:dyDescent="0.25">
      <c r="A34" s="7" t="s">
        <v>535</v>
      </c>
      <c r="B34" s="7" t="s">
        <v>536</v>
      </c>
      <c r="C34" s="7" t="s">
        <v>537</v>
      </c>
      <c r="D34" s="7" t="s">
        <v>921</v>
      </c>
      <c r="E34" s="7" t="s">
        <v>779</v>
      </c>
      <c r="F34" s="8">
        <v>1625434.02</v>
      </c>
      <c r="G34" s="9"/>
      <c r="H34" s="8">
        <f>SUM(OrderBal18[[#This Row],[Annual
(Actual)]:[Unpaid]])</f>
        <v>1625434.02</v>
      </c>
    </row>
    <row r="35" spans="1:8" x14ac:dyDescent="0.25">
      <c r="A35" s="7" t="s">
        <v>813</v>
      </c>
      <c r="B35" s="7" t="s">
        <v>814</v>
      </c>
      <c r="C35" s="7" t="s">
        <v>815</v>
      </c>
      <c r="D35" s="7" t="s">
        <v>921</v>
      </c>
      <c r="E35" s="7" t="s">
        <v>929</v>
      </c>
      <c r="F35" s="8">
        <v>47494.98</v>
      </c>
      <c r="G35" s="9"/>
      <c r="H35" s="8">
        <f>SUM(OrderBal18[[#This Row],[Annual
(Actual)]:[Unpaid]])</f>
        <v>47494.98</v>
      </c>
    </row>
    <row r="36" spans="1:8" x14ac:dyDescent="0.25">
      <c r="A36" s="7" t="s">
        <v>538</v>
      </c>
      <c r="B36" s="7" t="s">
        <v>77</v>
      </c>
      <c r="C36" s="7" t="s">
        <v>78</v>
      </c>
      <c r="D36" s="7" t="s">
        <v>921</v>
      </c>
      <c r="E36" s="7" t="s">
        <v>929</v>
      </c>
      <c r="F36" s="8">
        <v>301059.58</v>
      </c>
      <c r="G36" s="9"/>
      <c r="H36" s="8">
        <f>SUM(OrderBal18[[#This Row],[Annual
(Actual)]:[Unpaid]])</f>
        <v>301059.58</v>
      </c>
    </row>
    <row r="37" spans="1:8" x14ac:dyDescent="0.25">
      <c r="A37" s="7" t="s">
        <v>539</v>
      </c>
      <c r="B37" s="7" t="s">
        <v>79</v>
      </c>
      <c r="C37" s="7" t="s">
        <v>80</v>
      </c>
      <c r="D37" s="7" t="s">
        <v>913</v>
      </c>
      <c r="E37" s="7" t="s">
        <v>929</v>
      </c>
      <c r="F37" s="8">
        <v>3834.96</v>
      </c>
      <c r="G37" s="9"/>
      <c r="H37" s="8">
        <f>SUM(OrderBal18[[#This Row],[Annual
(Actual)]:[Unpaid]])</f>
        <v>3834.96</v>
      </c>
    </row>
    <row r="38" spans="1:8" x14ac:dyDescent="0.25">
      <c r="A38" s="7" t="s">
        <v>540</v>
      </c>
      <c r="B38" s="7" t="s">
        <v>81</v>
      </c>
      <c r="C38" s="7" t="s">
        <v>82</v>
      </c>
      <c r="D38" s="7" t="s">
        <v>921</v>
      </c>
      <c r="E38" s="7" t="s">
        <v>929</v>
      </c>
      <c r="F38" s="8">
        <v>135569.93</v>
      </c>
      <c r="G38" s="9"/>
      <c r="H38" s="8">
        <f>SUM(OrderBal18[[#This Row],[Annual
(Actual)]:[Unpaid]])</f>
        <v>135569.93</v>
      </c>
    </row>
    <row r="39" spans="1:8" x14ac:dyDescent="0.25">
      <c r="A39" s="7" t="s">
        <v>541</v>
      </c>
      <c r="B39" s="7" t="s">
        <v>83</v>
      </c>
      <c r="C39" s="7" t="s">
        <v>84</v>
      </c>
      <c r="D39" s="7" t="s">
        <v>892</v>
      </c>
      <c r="E39" s="7" t="s">
        <v>929</v>
      </c>
      <c r="F39" s="8">
        <v>-0.02</v>
      </c>
      <c r="G39" s="9"/>
      <c r="H39" s="8">
        <f>SUM(OrderBal18[[#This Row],[Annual
(Actual)]:[Unpaid]])</f>
        <v>-0.02</v>
      </c>
    </row>
    <row r="40" spans="1:8" x14ac:dyDescent="0.25">
      <c r="A40" s="7" t="s">
        <v>542</v>
      </c>
      <c r="B40" s="7" t="s">
        <v>85</v>
      </c>
      <c r="C40" s="7" t="s">
        <v>86</v>
      </c>
      <c r="D40" s="7" t="s">
        <v>921</v>
      </c>
      <c r="E40" s="7" t="s">
        <v>929</v>
      </c>
      <c r="F40" s="8">
        <v>182432.72</v>
      </c>
      <c r="G40" s="9"/>
      <c r="H40" s="8">
        <f>SUM(OrderBal18[[#This Row],[Annual
(Actual)]:[Unpaid]])</f>
        <v>182432.72</v>
      </c>
    </row>
    <row r="41" spans="1:8" x14ac:dyDescent="0.25">
      <c r="A41" s="7" t="s">
        <v>543</v>
      </c>
      <c r="B41" s="7" t="s">
        <v>87</v>
      </c>
      <c r="C41" s="7" t="s">
        <v>88</v>
      </c>
      <c r="D41" s="7" t="s">
        <v>921</v>
      </c>
      <c r="E41" s="7" t="s">
        <v>929</v>
      </c>
      <c r="F41" s="8">
        <v>4715502</v>
      </c>
      <c r="G41" s="9"/>
      <c r="H41" s="8">
        <f>SUM(OrderBal18[[#This Row],[Annual
(Actual)]:[Unpaid]])</f>
        <v>4715502</v>
      </c>
    </row>
    <row r="42" spans="1:8" x14ac:dyDescent="0.25">
      <c r="A42" s="7" t="s">
        <v>544</v>
      </c>
      <c r="B42" s="7" t="s">
        <v>89</v>
      </c>
      <c r="C42" s="7" t="s">
        <v>90</v>
      </c>
      <c r="D42" s="7" t="s">
        <v>912</v>
      </c>
      <c r="E42" s="7" t="s">
        <v>881</v>
      </c>
      <c r="F42" s="8">
        <v>67901.06</v>
      </c>
      <c r="G42" s="9"/>
      <c r="H42" s="8">
        <f>SUM(OrderBal18[[#This Row],[Annual
(Actual)]:[Unpaid]])</f>
        <v>67901.06</v>
      </c>
    </row>
    <row r="43" spans="1:8" x14ac:dyDescent="0.25">
      <c r="A43" s="7" t="s">
        <v>545</v>
      </c>
      <c r="B43" s="7" t="s">
        <v>92</v>
      </c>
      <c r="C43" s="7" t="s">
        <v>90</v>
      </c>
      <c r="D43" s="7" t="s">
        <v>921</v>
      </c>
      <c r="E43" s="7" t="s">
        <v>929</v>
      </c>
      <c r="F43" s="8">
        <v>28916.07</v>
      </c>
      <c r="G43" s="9"/>
      <c r="H43" s="8">
        <f>SUM(OrderBal18[[#This Row],[Annual
(Actual)]:[Unpaid]])</f>
        <v>28916.07</v>
      </c>
    </row>
    <row r="44" spans="1:8" x14ac:dyDescent="0.25">
      <c r="A44" s="7" t="s">
        <v>546</v>
      </c>
      <c r="B44" s="7" t="s">
        <v>93</v>
      </c>
      <c r="C44" s="7" t="s">
        <v>94</v>
      </c>
      <c r="D44" s="7" t="s">
        <v>921</v>
      </c>
      <c r="E44" s="7" t="s">
        <v>929</v>
      </c>
      <c r="F44" s="8">
        <v>595124.4</v>
      </c>
      <c r="G44" s="9"/>
      <c r="H44" s="8">
        <f>SUM(OrderBal18[[#This Row],[Annual
(Actual)]:[Unpaid]])</f>
        <v>595124.4</v>
      </c>
    </row>
    <row r="45" spans="1:8" x14ac:dyDescent="0.25">
      <c r="A45" s="7" t="s">
        <v>547</v>
      </c>
      <c r="B45" s="7" t="s">
        <v>95</v>
      </c>
      <c r="C45" s="7" t="s">
        <v>96</v>
      </c>
      <c r="D45" s="7" t="s">
        <v>921</v>
      </c>
      <c r="E45" s="7" t="s">
        <v>929</v>
      </c>
      <c r="F45" s="8">
        <v>243620.97</v>
      </c>
      <c r="G45" s="9"/>
      <c r="H45" s="8">
        <f>SUM(OrderBal18[[#This Row],[Annual
(Actual)]:[Unpaid]])</f>
        <v>243620.97</v>
      </c>
    </row>
    <row r="46" spans="1:8" ht="13.5" customHeight="1" x14ac:dyDescent="0.25">
      <c r="A46" s="7" t="s">
        <v>548</v>
      </c>
      <c r="B46" s="7" t="s">
        <v>97</v>
      </c>
      <c r="C46" s="7" t="s">
        <v>98</v>
      </c>
      <c r="D46" s="7" t="s">
        <v>921</v>
      </c>
      <c r="E46" s="7" t="s">
        <v>929</v>
      </c>
      <c r="F46" s="8">
        <v>114619.98</v>
      </c>
      <c r="G46" s="9"/>
      <c r="H46" s="8">
        <f>SUM(OrderBal18[[#This Row],[Annual
(Actual)]:[Unpaid]])</f>
        <v>114619.98</v>
      </c>
    </row>
    <row r="47" spans="1:8" x14ac:dyDescent="0.25">
      <c r="A47" s="7" t="s">
        <v>549</v>
      </c>
      <c r="B47" s="7" t="s">
        <v>99</v>
      </c>
      <c r="C47" s="7" t="s">
        <v>100</v>
      </c>
      <c r="D47" s="7" t="s">
        <v>921</v>
      </c>
      <c r="E47" s="7" t="s">
        <v>929</v>
      </c>
      <c r="F47" s="8">
        <v>646372.43999999994</v>
      </c>
      <c r="G47" s="9"/>
      <c r="H47" s="8">
        <f>SUM(OrderBal18[[#This Row],[Annual
(Actual)]:[Unpaid]])</f>
        <v>646372.43999999994</v>
      </c>
    </row>
    <row r="48" spans="1:8" x14ac:dyDescent="0.25">
      <c r="A48" s="7" t="s">
        <v>550</v>
      </c>
      <c r="B48" s="7" t="s">
        <v>101</v>
      </c>
      <c r="C48" s="7" t="s">
        <v>102</v>
      </c>
      <c r="D48" s="7" t="s">
        <v>921</v>
      </c>
      <c r="E48" s="7" t="s">
        <v>929</v>
      </c>
      <c r="F48" s="8">
        <v>879532.9</v>
      </c>
      <c r="G48" s="9"/>
      <c r="H48" s="8">
        <f>SUM(OrderBal18[[#This Row],[Annual
(Actual)]:[Unpaid]])</f>
        <v>879532.9</v>
      </c>
    </row>
    <row r="49" spans="1:8" x14ac:dyDescent="0.25">
      <c r="A49" s="7" t="s">
        <v>551</v>
      </c>
      <c r="B49" s="7" t="s">
        <v>103</v>
      </c>
      <c r="C49" s="7" t="s">
        <v>104</v>
      </c>
      <c r="D49" s="7" t="s">
        <v>913</v>
      </c>
      <c r="E49" s="7" t="s">
        <v>929</v>
      </c>
      <c r="F49" s="8">
        <v>320454.21000000002</v>
      </c>
      <c r="G49" s="9"/>
      <c r="H49" s="8">
        <f>SUM(OrderBal18[[#This Row],[Annual
(Actual)]:[Unpaid]])</f>
        <v>320454.21000000002</v>
      </c>
    </row>
    <row r="50" spans="1:8" x14ac:dyDescent="0.25">
      <c r="A50" s="7" t="s">
        <v>552</v>
      </c>
      <c r="B50" s="7" t="s">
        <v>105</v>
      </c>
      <c r="C50" s="7" t="s">
        <v>106</v>
      </c>
      <c r="D50" s="7" t="s">
        <v>921</v>
      </c>
      <c r="E50" s="7" t="s">
        <v>929</v>
      </c>
      <c r="F50" s="8">
        <v>314416.46000000002</v>
      </c>
      <c r="G50" s="9"/>
      <c r="H50" s="8">
        <f>SUM(OrderBal18[[#This Row],[Annual
(Actual)]:[Unpaid]])</f>
        <v>314416.46000000002</v>
      </c>
    </row>
    <row r="51" spans="1:8" x14ac:dyDescent="0.25">
      <c r="A51" s="7" t="s">
        <v>553</v>
      </c>
      <c r="B51" s="7" t="s">
        <v>107</v>
      </c>
      <c r="C51" s="7" t="s">
        <v>108</v>
      </c>
      <c r="D51" s="7" t="s">
        <v>921</v>
      </c>
      <c r="E51" s="7" t="s">
        <v>929</v>
      </c>
      <c r="F51" s="8">
        <v>28052.69</v>
      </c>
      <c r="G51" s="9"/>
      <c r="H51" s="8">
        <f>SUM(OrderBal18[[#This Row],[Annual
(Actual)]:[Unpaid]])</f>
        <v>28052.69</v>
      </c>
    </row>
    <row r="52" spans="1:8" x14ac:dyDescent="0.25">
      <c r="A52" s="7" t="s">
        <v>554</v>
      </c>
      <c r="B52" s="7" t="s">
        <v>109</v>
      </c>
      <c r="C52" s="7" t="s">
        <v>110</v>
      </c>
      <c r="D52" s="7" t="s">
        <v>921</v>
      </c>
      <c r="E52" s="7" t="s">
        <v>929</v>
      </c>
      <c r="F52" s="8">
        <v>1374456.13</v>
      </c>
      <c r="G52" s="9"/>
      <c r="H52" s="8">
        <f>SUM(OrderBal18[[#This Row],[Annual
(Actual)]:[Unpaid]])</f>
        <v>1374456.13</v>
      </c>
    </row>
    <row r="53" spans="1:8" x14ac:dyDescent="0.25">
      <c r="A53" s="7" t="s">
        <v>555</v>
      </c>
      <c r="B53" s="7" t="s">
        <v>111</v>
      </c>
      <c r="C53" s="7" t="s">
        <v>112</v>
      </c>
      <c r="D53" s="7" t="s">
        <v>921</v>
      </c>
      <c r="E53" s="7" t="s">
        <v>929</v>
      </c>
      <c r="F53" s="8">
        <v>158234.15</v>
      </c>
      <c r="G53" s="9"/>
      <c r="H53" s="8">
        <f>SUM(OrderBal18[[#This Row],[Annual
(Actual)]:[Unpaid]])</f>
        <v>158234.15</v>
      </c>
    </row>
    <row r="54" spans="1:8" x14ac:dyDescent="0.25">
      <c r="A54" s="7" t="s">
        <v>556</v>
      </c>
      <c r="B54" s="7" t="s">
        <v>113</v>
      </c>
      <c r="C54" s="7" t="s">
        <v>114</v>
      </c>
      <c r="D54" s="7" t="s">
        <v>921</v>
      </c>
      <c r="E54" s="7" t="s">
        <v>881</v>
      </c>
      <c r="F54" s="8">
        <v>99479.88</v>
      </c>
      <c r="G54" s="9"/>
      <c r="H54" s="8">
        <f>SUM(OrderBal18[[#This Row],[Annual
(Actual)]:[Unpaid]])</f>
        <v>99479.88</v>
      </c>
    </row>
    <row r="55" spans="1:8" x14ac:dyDescent="0.25">
      <c r="A55" s="7" t="s">
        <v>557</v>
      </c>
      <c r="B55" s="7" t="s">
        <v>115</v>
      </c>
      <c r="C55" s="7" t="s">
        <v>116</v>
      </c>
      <c r="D55" s="7" t="s">
        <v>880</v>
      </c>
      <c r="E55" s="7" t="s">
        <v>929</v>
      </c>
      <c r="F55" s="8">
        <v>-0.03</v>
      </c>
      <c r="G55" s="9"/>
      <c r="H55" s="8">
        <f>SUM(OrderBal18[[#This Row],[Annual
(Actual)]:[Unpaid]])</f>
        <v>-0.03</v>
      </c>
    </row>
    <row r="56" spans="1:8" x14ac:dyDescent="0.25">
      <c r="A56" s="7" t="s">
        <v>558</v>
      </c>
      <c r="B56" s="7" t="s">
        <v>117</v>
      </c>
      <c r="C56" s="7" t="s">
        <v>118</v>
      </c>
      <c r="D56" s="7" t="s">
        <v>921</v>
      </c>
      <c r="E56" s="7" t="s">
        <v>929</v>
      </c>
      <c r="F56" s="8">
        <v>594041.47</v>
      </c>
      <c r="G56" s="9"/>
      <c r="H56" s="8">
        <f>SUM(OrderBal18[[#This Row],[Annual
(Actual)]:[Unpaid]])</f>
        <v>594041.47</v>
      </c>
    </row>
    <row r="57" spans="1:8" x14ac:dyDescent="0.25">
      <c r="A57" s="7" t="s">
        <v>559</v>
      </c>
      <c r="B57" s="7" t="s">
        <v>119</v>
      </c>
      <c r="C57" s="7" t="s">
        <v>120</v>
      </c>
      <c r="D57" s="7" t="s">
        <v>912</v>
      </c>
      <c r="E57" s="7" t="s">
        <v>929</v>
      </c>
      <c r="F57" s="8">
        <v>105141.04</v>
      </c>
      <c r="G57" s="9"/>
      <c r="H57" s="8">
        <f>SUM(OrderBal18[[#This Row],[Annual
(Actual)]:[Unpaid]])</f>
        <v>105141.04</v>
      </c>
    </row>
    <row r="58" spans="1:8" x14ac:dyDescent="0.25">
      <c r="A58" s="7" t="s">
        <v>560</v>
      </c>
      <c r="B58" s="7" t="s">
        <v>121</v>
      </c>
      <c r="C58" s="7" t="s">
        <v>122</v>
      </c>
      <c r="D58" s="7" t="s">
        <v>921</v>
      </c>
      <c r="E58" s="7" t="s">
        <v>929</v>
      </c>
      <c r="F58" s="8">
        <v>280213.5</v>
      </c>
      <c r="G58" s="9"/>
      <c r="H58" s="8">
        <f>SUM(OrderBal18[[#This Row],[Annual
(Actual)]:[Unpaid]])</f>
        <v>280213.5</v>
      </c>
    </row>
    <row r="59" spans="1:8" x14ac:dyDescent="0.25">
      <c r="A59" s="7" t="s">
        <v>561</v>
      </c>
      <c r="B59" s="7" t="s">
        <v>123</v>
      </c>
      <c r="C59" s="7" t="s">
        <v>124</v>
      </c>
      <c r="D59" s="7" t="s">
        <v>921</v>
      </c>
      <c r="E59" s="7" t="s">
        <v>929</v>
      </c>
      <c r="F59" s="8">
        <v>370503.31</v>
      </c>
      <c r="G59" s="9"/>
      <c r="H59" s="8">
        <f>SUM(OrderBal18[[#This Row],[Annual
(Actual)]:[Unpaid]])</f>
        <v>370503.31</v>
      </c>
    </row>
    <row r="60" spans="1:8" x14ac:dyDescent="0.25">
      <c r="A60" s="7" t="s">
        <v>562</v>
      </c>
      <c r="B60" s="7" t="s">
        <v>125</v>
      </c>
      <c r="C60" s="7" t="s">
        <v>126</v>
      </c>
      <c r="D60" s="7" t="s">
        <v>12</v>
      </c>
      <c r="E60" s="7" t="s">
        <v>929</v>
      </c>
      <c r="F60" s="8">
        <v>0.2</v>
      </c>
      <c r="G60" s="9"/>
      <c r="H60" s="8">
        <f>SUM(OrderBal18[[#This Row],[Annual
(Actual)]:[Unpaid]])</f>
        <v>0.2</v>
      </c>
    </row>
    <row r="61" spans="1:8" x14ac:dyDescent="0.25">
      <c r="A61" s="7" t="s">
        <v>563</v>
      </c>
      <c r="B61" s="7" t="s">
        <v>127</v>
      </c>
      <c r="C61" s="7" t="s">
        <v>126</v>
      </c>
      <c r="D61" s="7" t="s">
        <v>921</v>
      </c>
      <c r="E61" s="7" t="s">
        <v>929</v>
      </c>
      <c r="F61" s="8">
        <v>572793.91</v>
      </c>
      <c r="G61" s="9"/>
      <c r="H61" s="8">
        <f>SUM(OrderBal18[[#This Row],[Annual
(Actual)]:[Unpaid]])</f>
        <v>572793.91</v>
      </c>
    </row>
    <row r="62" spans="1:8" x14ac:dyDescent="0.25">
      <c r="A62" s="7" t="s">
        <v>564</v>
      </c>
      <c r="B62" s="7" t="s">
        <v>128</v>
      </c>
      <c r="C62" s="7" t="s">
        <v>126</v>
      </c>
      <c r="D62" s="7" t="s">
        <v>921</v>
      </c>
      <c r="E62" s="7" t="s">
        <v>929</v>
      </c>
      <c r="F62" s="8">
        <v>28751.119999999999</v>
      </c>
      <c r="G62" s="9"/>
      <c r="H62" s="8">
        <f>SUM(OrderBal18[[#This Row],[Annual
(Actual)]:[Unpaid]])</f>
        <v>28751.119999999999</v>
      </c>
    </row>
    <row r="63" spans="1:8" x14ac:dyDescent="0.25">
      <c r="A63" s="7" t="s">
        <v>565</v>
      </c>
      <c r="B63" s="7" t="s">
        <v>129</v>
      </c>
      <c r="C63" s="7" t="s">
        <v>130</v>
      </c>
      <c r="D63" s="7" t="s">
        <v>913</v>
      </c>
      <c r="E63" s="7" t="s">
        <v>929</v>
      </c>
      <c r="F63" s="8">
        <v>185294.27</v>
      </c>
      <c r="G63" s="9"/>
      <c r="H63" s="8">
        <f>SUM(OrderBal18[[#This Row],[Annual
(Actual)]:[Unpaid]])</f>
        <v>185294.27</v>
      </c>
    </row>
    <row r="64" spans="1:8" x14ac:dyDescent="0.25">
      <c r="A64" s="7" t="s">
        <v>914</v>
      </c>
      <c r="B64" s="7" t="s">
        <v>915</v>
      </c>
      <c r="C64" s="7" t="s">
        <v>130</v>
      </c>
      <c r="D64" s="7" t="s">
        <v>921</v>
      </c>
      <c r="E64" s="7" t="s">
        <v>929</v>
      </c>
      <c r="F64" s="8">
        <v>80195.8</v>
      </c>
      <c r="G64" s="9"/>
      <c r="H64" s="8">
        <f>SUM(OrderBal18[[#This Row],[Annual
(Actual)]:[Unpaid]])</f>
        <v>80195.8</v>
      </c>
    </row>
    <row r="65" spans="1:8" x14ac:dyDescent="0.25">
      <c r="A65" s="7" t="s">
        <v>566</v>
      </c>
      <c r="B65" s="7" t="s">
        <v>131</v>
      </c>
      <c r="C65" s="7" t="s">
        <v>130</v>
      </c>
      <c r="D65" s="7" t="s">
        <v>921</v>
      </c>
      <c r="E65" s="7" t="s">
        <v>929</v>
      </c>
      <c r="F65" s="8">
        <v>585260.07999999996</v>
      </c>
      <c r="G65" s="9"/>
      <c r="H65" s="8">
        <f>SUM(OrderBal18[[#This Row],[Annual
(Actual)]:[Unpaid]])</f>
        <v>585260.07999999996</v>
      </c>
    </row>
    <row r="66" spans="1:8" x14ac:dyDescent="0.25">
      <c r="A66" s="7" t="s">
        <v>567</v>
      </c>
      <c r="B66" s="7" t="s">
        <v>132</v>
      </c>
      <c r="C66" s="7" t="s">
        <v>133</v>
      </c>
      <c r="D66" s="7" t="s">
        <v>921</v>
      </c>
      <c r="E66" s="7" t="s">
        <v>929</v>
      </c>
      <c r="F66" s="8">
        <v>24922.69</v>
      </c>
      <c r="G66" s="9"/>
      <c r="H66" s="8">
        <f>SUM(OrderBal18[[#This Row],[Annual
(Actual)]:[Unpaid]])</f>
        <v>24922.69</v>
      </c>
    </row>
    <row r="67" spans="1:8" x14ac:dyDescent="0.25">
      <c r="A67" s="7" t="s">
        <v>568</v>
      </c>
      <c r="B67" s="7" t="s">
        <v>134</v>
      </c>
      <c r="C67" s="7" t="s">
        <v>135</v>
      </c>
      <c r="D67" s="7" t="s">
        <v>921</v>
      </c>
      <c r="E67" s="7" t="s">
        <v>929</v>
      </c>
      <c r="F67" s="8">
        <v>1017743.28</v>
      </c>
      <c r="G67" s="9"/>
      <c r="H67" s="8">
        <f>SUM(OrderBal18[[#This Row],[Annual
(Actual)]:[Unpaid]])</f>
        <v>1017743.28</v>
      </c>
    </row>
    <row r="68" spans="1:8" x14ac:dyDescent="0.25">
      <c r="A68" s="7" t="s">
        <v>569</v>
      </c>
      <c r="B68" s="7" t="s">
        <v>136</v>
      </c>
      <c r="C68" s="7" t="s">
        <v>137</v>
      </c>
      <c r="D68" s="7" t="s">
        <v>913</v>
      </c>
      <c r="E68" s="7" t="s">
        <v>881</v>
      </c>
      <c r="F68" s="8">
        <v>2344.9299999999998</v>
      </c>
      <c r="G68" s="9"/>
      <c r="H68" s="8">
        <f>SUM(OrderBal18[[#This Row],[Annual
(Actual)]:[Unpaid]])</f>
        <v>2344.9299999999998</v>
      </c>
    </row>
    <row r="69" spans="1:8" x14ac:dyDescent="0.25">
      <c r="A69" s="7" t="s">
        <v>570</v>
      </c>
      <c r="B69" s="7" t="s">
        <v>138</v>
      </c>
      <c r="C69" s="7" t="s">
        <v>139</v>
      </c>
      <c r="D69" s="7" t="s">
        <v>921</v>
      </c>
      <c r="E69" s="7" t="s">
        <v>929</v>
      </c>
      <c r="F69" s="8">
        <v>-0.02</v>
      </c>
      <c r="G69" s="9"/>
      <c r="H69" s="8">
        <f>SUM(OrderBal18[[#This Row],[Annual
(Actual)]:[Unpaid]])</f>
        <v>-0.02</v>
      </c>
    </row>
    <row r="70" spans="1:8" x14ac:dyDescent="0.25">
      <c r="A70" s="7" t="s">
        <v>571</v>
      </c>
      <c r="B70" s="7" t="s">
        <v>140</v>
      </c>
      <c r="C70" s="7" t="s">
        <v>141</v>
      </c>
      <c r="D70" s="7" t="s">
        <v>921</v>
      </c>
      <c r="E70" s="7" t="s">
        <v>929</v>
      </c>
      <c r="F70" s="8">
        <v>951710.05</v>
      </c>
      <c r="G70" s="9"/>
      <c r="H70" s="8">
        <f>SUM(OrderBal18[[#This Row],[Annual
(Actual)]:[Unpaid]])</f>
        <v>951710.05</v>
      </c>
    </row>
    <row r="71" spans="1:8" x14ac:dyDescent="0.25">
      <c r="A71" s="7" t="s">
        <v>572</v>
      </c>
      <c r="B71" s="7" t="s">
        <v>142</v>
      </c>
      <c r="C71" s="7" t="s">
        <v>143</v>
      </c>
      <c r="D71" s="7" t="s">
        <v>921</v>
      </c>
      <c r="E71" s="7" t="s">
        <v>929</v>
      </c>
      <c r="F71" s="8">
        <v>449400.04</v>
      </c>
      <c r="G71" s="9"/>
      <c r="H71" s="8">
        <f>SUM(OrderBal18[[#This Row],[Annual
(Actual)]:[Unpaid]])</f>
        <v>449400.04</v>
      </c>
    </row>
    <row r="72" spans="1:8" x14ac:dyDescent="0.25">
      <c r="A72" s="7" t="s">
        <v>573</v>
      </c>
      <c r="B72" s="7" t="s">
        <v>144</v>
      </c>
      <c r="C72" s="7" t="s">
        <v>145</v>
      </c>
      <c r="D72" s="7" t="s">
        <v>146</v>
      </c>
      <c r="E72" s="7" t="s">
        <v>929</v>
      </c>
      <c r="F72" s="8">
        <v>-0.03</v>
      </c>
      <c r="G72" s="9"/>
      <c r="H72" s="8">
        <f>SUM(OrderBal18[[#This Row],[Annual
(Actual)]:[Unpaid]])</f>
        <v>-0.03</v>
      </c>
    </row>
    <row r="73" spans="1:8" x14ac:dyDescent="0.25">
      <c r="A73" s="7" t="s">
        <v>574</v>
      </c>
      <c r="B73" s="7" t="s">
        <v>147</v>
      </c>
      <c r="C73" s="7" t="s">
        <v>148</v>
      </c>
      <c r="D73" s="7" t="s">
        <v>921</v>
      </c>
      <c r="E73" s="7" t="s">
        <v>929</v>
      </c>
      <c r="F73" s="8">
        <v>-27275.279999999999</v>
      </c>
      <c r="G73" s="9"/>
      <c r="H73" s="8">
        <f>SUM(OrderBal18[[#This Row],[Annual
(Actual)]:[Unpaid]])</f>
        <v>-27275.279999999999</v>
      </c>
    </row>
    <row r="74" spans="1:8" x14ac:dyDescent="0.25">
      <c r="A74" s="7" t="s">
        <v>575</v>
      </c>
      <c r="B74" s="7" t="s">
        <v>149</v>
      </c>
      <c r="C74" s="7" t="s">
        <v>150</v>
      </c>
      <c r="D74" s="7" t="s">
        <v>921</v>
      </c>
      <c r="E74" s="7" t="s">
        <v>929</v>
      </c>
      <c r="F74" s="8">
        <v>127786.35</v>
      </c>
      <c r="G74" s="9"/>
      <c r="H74" s="8">
        <f>SUM(OrderBal18[[#This Row],[Annual
(Actual)]:[Unpaid]])</f>
        <v>127786.35</v>
      </c>
    </row>
    <row r="75" spans="1:8" x14ac:dyDescent="0.25">
      <c r="A75" s="7" t="s">
        <v>576</v>
      </c>
      <c r="B75" s="7" t="s">
        <v>151</v>
      </c>
      <c r="C75" s="7" t="s">
        <v>152</v>
      </c>
      <c r="D75" s="7" t="s">
        <v>921</v>
      </c>
      <c r="E75" s="7" t="s">
        <v>881</v>
      </c>
      <c r="F75" s="8">
        <v>891819.87</v>
      </c>
      <c r="G75" s="9"/>
      <c r="H75" s="8">
        <f>SUM(OrderBal18[[#This Row],[Annual
(Actual)]:[Unpaid]])</f>
        <v>891819.87</v>
      </c>
    </row>
    <row r="76" spans="1:8" x14ac:dyDescent="0.25">
      <c r="A76" s="7" t="s">
        <v>577</v>
      </c>
      <c r="B76" s="7" t="s">
        <v>153</v>
      </c>
      <c r="C76" s="7" t="s">
        <v>154</v>
      </c>
      <c r="D76" s="7" t="s">
        <v>841</v>
      </c>
      <c r="E76" s="7" t="s">
        <v>929</v>
      </c>
      <c r="F76" s="8">
        <v>0.12</v>
      </c>
      <c r="G76" s="10"/>
      <c r="H76" s="8">
        <f>SUM(OrderBal18[[#This Row],[Annual
(Actual)]:[Unpaid]])</f>
        <v>0.12</v>
      </c>
    </row>
    <row r="77" spans="1:8" x14ac:dyDescent="0.25">
      <c r="A77" s="7" t="s">
        <v>578</v>
      </c>
      <c r="B77" s="7" t="s">
        <v>155</v>
      </c>
      <c r="C77" s="7" t="s">
        <v>156</v>
      </c>
      <c r="D77" s="7" t="s">
        <v>880</v>
      </c>
      <c r="E77" s="7" t="s">
        <v>929</v>
      </c>
      <c r="F77" s="8">
        <v>-0.02</v>
      </c>
      <c r="G77" s="10"/>
      <c r="H77" s="8">
        <f>SUM(OrderBal18[[#This Row],[Annual
(Actual)]:[Unpaid]])</f>
        <v>-0.02</v>
      </c>
    </row>
    <row r="78" spans="1:8" x14ac:dyDescent="0.25">
      <c r="A78" s="7" t="s">
        <v>579</v>
      </c>
      <c r="B78" s="7" t="s">
        <v>157</v>
      </c>
      <c r="C78" s="7" t="s">
        <v>158</v>
      </c>
      <c r="D78" s="7" t="s">
        <v>921</v>
      </c>
      <c r="E78" s="7" t="s">
        <v>929</v>
      </c>
      <c r="F78" s="8">
        <v>142078.32999999999</v>
      </c>
      <c r="G78" s="11"/>
      <c r="H78" s="8">
        <f>SUM(OrderBal18[[#This Row],[Annual
(Actual)]:[Unpaid]])</f>
        <v>142078.32999999999</v>
      </c>
    </row>
    <row r="79" spans="1:8" x14ac:dyDescent="0.25">
      <c r="A79" s="7" t="s">
        <v>580</v>
      </c>
      <c r="B79" s="7" t="s">
        <v>159</v>
      </c>
      <c r="C79" s="7" t="s">
        <v>160</v>
      </c>
      <c r="D79" s="7" t="s">
        <v>921</v>
      </c>
      <c r="E79" s="7" t="s">
        <v>929</v>
      </c>
      <c r="F79" s="8">
        <v>951914.95</v>
      </c>
      <c r="G79" s="9"/>
      <c r="H79" s="8">
        <f>SUM(OrderBal18[[#This Row],[Annual
(Actual)]:[Unpaid]])</f>
        <v>951914.95</v>
      </c>
    </row>
    <row r="80" spans="1:8" x14ac:dyDescent="0.25">
      <c r="A80" s="7" t="s">
        <v>581</v>
      </c>
      <c r="B80" s="7" t="s">
        <v>916</v>
      </c>
      <c r="C80" s="7" t="s">
        <v>162</v>
      </c>
      <c r="D80" s="7" t="s">
        <v>912</v>
      </c>
      <c r="E80" s="7" t="s">
        <v>929</v>
      </c>
      <c r="F80" s="8">
        <v>0.13</v>
      </c>
      <c r="G80" s="9"/>
      <c r="H80" s="8">
        <f>SUM(OrderBal18[[#This Row],[Annual
(Actual)]:[Unpaid]])</f>
        <v>0.13</v>
      </c>
    </row>
    <row r="81" spans="1:8" x14ac:dyDescent="0.25">
      <c r="A81" s="7" t="s">
        <v>582</v>
      </c>
      <c r="B81" s="7" t="s">
        <v>163</v>
      </c>
      <c r="C81" s="7" t="s">
        <v>164</v>
      </c>
      <c r="D81" s="7" t="s">
        <v>913</v>
      </c>
      <c r="E81" s="7" t="s">
        <v>929</v>
      </c>
      <c r="F81" s="8">
        <v>0.08</v>
      </c>
      <c r="G81" s="9"/>
      <c r="H81" s="8">
        <f>SUM(OrderBal18[[#This Row],[Annual
(Actual)]:[Unpaid]])</f>
        <v>0.08</v>
      </c>
    </row>
    <row r="82" spans="1:8" x14ac:dyDescent="0.25">
      <c r="A82" s="7" t="s">
        <v>583</v>
      </c>
      <c r="B82" s="7" t="s">
        <v>165</v>
      </c>
      <c r="C82" s="7" t="s">
        <v>166</v>
      </c>
      <c r="D82" s="7" t="s">
        <v>921</v>
      </c>
      <c r="E82" s="7" t="s">
        <v>929</v>
      </c>
      <c r="F82" s="8">
        <v>1608750</v>
      </c>
      <c r="G82" s="9"/>
      <c r="H82" s="8">
        <f>SUM(OrderBal18[[#This Row],[Annual
(Actual)]:[Unpaid]])</f>
        <v>1608750</v>
      </c>
    </row>
    <row r="83" spans="1:8" x14ac:dyDescent="0.25">
      <c r="A83" s="7" t="s">
        <v>584</v>
      </c>
      <c r="B83" s="7" t="s">
        <v>167</v>
      </c>
      <c r="C83" s="7" t="s">
        <v>168</v>
      </c>
      <c r="D83" s="7" t="s">
        <v>921</v>
      </c>
      <c r="E83" s="7" t="s">
        <v>929</v>
      </c>
      <c r="F83" s="8">
        <v>103352.05</v>
      </c>
      <c r="G83" s="9"/>
      <c r="H83" s="8">
        <f>SUM(OrderBal18[[#This Row],[Annual
(Actual)]:[Unpaid]])</f>
        <v>103352.05</v>
      </c>
    </row>
    <row r="84" spans="1:8" x14ac:dyDescent="0.25">
      <c r="A84" s="7" t="s">
        <v>585</v>
      </c>
      <c r="B84" s="7" t="s">
        <v>169</v>
      </c>
      <c r="C84" s="7" t="s">
        <v>168</v>
      </c>
      <c r="D84" s="7" t="s">
        <v>921</v>
      </c>
      <c r="E84" s="7" t="s">
        <v>929</v>
      </c>
      <c r="F84" s="8">
        <v>712499.87</v>
      </c>
      <c r="G84" s="9"/>
      <c r="H84" s="8">
        <f>SUM(OrderBal18[[#This Row],[Annual
(Actual)]:[Unpaid]])</f>
        <v>712499.87</v>
      </c>
    </row>
    <row r="85" spans="1:8" x14ac:dyDescent="0.25">
      <c r="A85" s="7" t="s">
        <v>586</v>
      </c>
      <c r="B85" s="7" t="s">
        <v>170</v>
      </c>
      <c r="C85" s="7" t="s">
        <v>171</v>
      </c>
      <c r="D85" s="7" t="s">
        <v>921</v>
      </c>
      <c r="E85" s="7" t="s">
        <v>929</v>
      </c>
      <c r="F85" s="8">
        <v>738787.92</v>
      </c>
      <c r="G85" s="9"/>
      <c r="H85" s="8">
        <f>SUM(OrderBal18[[#This Row],[Annual
(Actual)]:[Unpaid]])</f>
        <v>738787.92</v>
      </c>
    </row>
    <row r="86" spans="1:8" x14ac:dyDescent="0.25">
      <c r="A86" s="7" t="s">
        <v>587</v>
      </c>
      <c r="B86" s="7" t="s">
        <v>172</v>
      </c>
      <c r="C86" s="7" t="s">
        <v>173</v>
      </c>
      <c r="D86" s="7" t="s">
        <v>921</v>
      </c>
      <c r="E86" s="7" t="s">
        <v>929</v>
      </c>
      <c r="F86" s="8">
        <v>115675.39</v>
      </c>
      <c r="G86" s="9"/>
      <c r="H86" s="8">
        <f>SUM(OrderBal18[[#This Row],[Annual
(Actual)]:[Unpaid]])</f>
        <v>115675.39</v>
      </c>
    </row>
    <row r="87" spans="1:8" x14ac:dyDescent="0.25">
      <c r="A87" s="7" t="s">
        <v>589</v>
      </c>
      <c r="B87" s="7" t="s">
        <v>176</v>
      </c>
      <c r="C87" s="7" t="s">
        <v>177</v>
      </c>
      <c r="D87" s="7" t="s">
        <v>812</v>
      </c>
      <c r="E87" s="7" t="s">
        <v>881</v>
      </c>
      <c r="F87" s="8">
        <v>-0.06</v>
      </c>
      <c r="G87" s="9"/>
      <c r="H87" s="8">
        <f>SUM(OrderBal18[[#This Row],[Annual
(Actual)]:[Unpaid]])</f>
        <v>-0.06</v>
      </c>
    </row>
    <row r="88" spans="1:8" x14ac:dyDescent="0.25">
      <c r="A88" s="7" t="s">
        <v>590</v>
      </c>
      <c r="B88" s="7" t="s">
        <v>178</v>
      </c>
      <c r="C88" s="7" t="s">
        <v>179</v>
      </c>
      <c r="D88" s="7" t="s">
        <v>26</v>
      </c>
      <c r="E88" s="7" t="s">
        <v>929</v>
      </c>
      <c r="F88" s="8">
        <v>-0.16</v>
      </c>
      <c r="G88" s="9"/>
      <c r="H88" s="8">
        <f>SUM(OrderBal18[[#This Row],[Annual
(Actual)]:[Unpaid]])</f>
        <v>-0.16</v>
      </c>
    </row>
    <row r="89" spans="1:8" x14ac:dyDescent="0.25">
      <c r="A89" s="7" t="s">
        <v>591</v>
      </c>
      <c r="B89" s="7" t="s">
        <v>180</v>
      </c>
      <c r="C89" s="7" t="s">
        <v>181</v>
      </c>
      <c r="D89" s="7" t="s">
        <v>921</v>
      </c>
      <c r="E89" s="7" t="s">
        <v>881</v>
      </c>
      <c r="F89" s="8">
        <v>131397.22</v>
      </c>
      <c r="G89" s="9"/>
      <c r="H89" s="8">
        <f>SUM(OrderBal18[[#This Row],[Annual
(Actual)]:[Unpaid]])</f>
        <v>131397.22</v>
      </c>
    </row>
    <row r="90" spans="1:8" x14ac:dyDescent="0.25">
      <c r="A90" s="7" t="s">
        <v>592</v>
      </c>
      <c r="B90" s="7" t="s">
        <v>182</v>
      </c>
      <c r="C90" s="7" t="s">
        <v>183</v>
      </c>
      <c r="D90" s="7" t="s">
        <v>921</v>
      </c>
      <c r="E90" s="7" t="s">
        <v>929</v>
      </c>
      <c r="F90" s="8">
        <v>430911.98</v>
      </c>
      <c r="G90" s="9"/>
      <c r="H90" s="8">
        <f>SUM(OrderBal18[[#This Row],[Annual
(Actual)]:[Unpaid]])</f>
        <v>430911.98</v>
      </c>
    </row>
    <row r="91" spans="1:8" ht="13.5" customHeight="1" x14ac:dyDescent="0.25">
      <c r="A91" s="7" t="s">
        <v>824</v>
      </c>
      <c r="B91" s="7" t="s">
        <v>825</v>
      </c>
      <c r="C91" s="7" t="s">
        <v>826</v>
      </c>
      <c r="D91" s="7" t="s">
        <v>921</v>
      </c>
      <c r="E91" s="7" t="s">
        <v>929</v>
      </c>
      <c r="F91" s="8">
        <v>191864</v>
      </c>
      <c r="G91" s="9"/>
      <c r="H91" s="8">
        <f>SUM(OrderBal18[[#This Row],[Annual
(Actual)]:[Unpaid]])</f>
        <v>191864</v>
      </c>
    </row>
    <row r="92" spans="1:8" ht="12" customHeight="1" x14ac:dyDescent="0.25">
      <c r="A92" s="7" t="s">
        <v>593</v>
      </c>
      <c r="B92" s="7" t="s">
        <v>184</v>
      </c>
      <c r="C92" s="7" t="s">
        <v>185</v>
      </c>
      <c r="D92" s="7" t="s">
        <v>921</v>
      </c>
      <c r="E92" s="7" t="s">
        <v>929</v>
      </c>
      <c r="F92" s="8">
        <v>1385691.93</v>
      </c>
      <c r="G92" s="9"/>
      <c r="H92" s="8">
        <f>SUM(OrderBal18[[#This Row],[Annual
(Actual)]:[Unpaid]])</f>
        <v>1385691.93</v>
      </c>
    </row>
    <row r="93" spans="1:8" x14ac:dyDescent="0.25">
      <c r="A93" s="7" t="s">
        <v>594</v>
      </c>
      <c r="B93" s="7" t="s">
        <v>186</v>
      </c>
      <c r="C93" s="7" t="s">
        <v>187</v>
      </c>
      <c r="D93" s="7" t="s">
        <v>921</v>
      </c>
      <c r="E93" s="7" t="s">
        <v>929</v>
      </c>
      <c r="F93" s="8">
        <v>63335.02</v>
      </c>
      <c r="G93" s="9"/>
      <c r="H93" s="8">
        <f>SUM(OrderBal18[[#This Row],[Annual
(Actual)]:[Unpaid]])</f>
        <v>63335.02</v>
      </c>
    </row>
    <row r="94" spans="1:8" x14ac:dyDescent="0.25">
      <c r="A94" s="7" t="s">
        <v>595</v>
      </c>
      <c r="B94" s="7" t="s">
        <v>188</v>
      </c>
      <c r="C94" s="7" t="s">
        <v>189</v>
      </c>
      <c r="D94" s="7" t="s">
        <v>921</v>
      </c>
      <c r="E94" s="7" t="s">
        <v>929</v>
      </c>
      <c r="F94" s="8">
        <v>113135.1</v>
      </c>
      <c r="G94" s="9"/>
      <c r="H94" s="8">
        <f>SUM(OrderBal18[[#This Row],[Annual
(Actual)]:[Unpaid]])</f>
        <v>113135.1</v>
      </c>
    </row>
    <row r="95" spans="1:8" x14ac:dyDescent="0.25">
      <c r="A95" s="7" t="s">
        <v>596</v>
      </c>
      <c r="B95" s="7" t="s">
        <v>190</v>
      </c>
      <c r="C95" s="7" t="s">
        <v>191</v>
      </c>
      <c r="D95" s="7" t="s">
        <v>921</v>
      </c>
      <c r="E95" s="7" t="s">
        <v>881</v>
      </c>
      <c r="F95" s="8">
        <v>79413.289999999994</v>
      </c>
      <c r="G95" s="9"/>
      <c r="H95" s="8">
        <f>SUM(OrderBal18[[#This Row],[Annual
(Actual)]:[Unpaid]])</f>
        <v>79413.289999999994</v>
      </c>
    </row>
    <row r="96" spans="1:8" x14ac:dyDescent="0.25">
      <c r="A96" s="7" t="s">
        <v>597</v>
      </c>
      <c r="B96" s="7" t="s">
        <v>192</v>
      </c>
      <c r="C96" s="7" t="s">
        <v>193</v>
      </c>
      <c r="D96" s="7" t="s">
        <v>921</v>
      </c>
      <c r="E96" s="7" t="s">
        <v>929</v>
      </c>
      <c r="F96" s="8">
        <v>179048.25</v>
      </c>
      <c r="G96" s="9"/>
      <c r="H96" s="8">
        <f>SUM(OrderBal18[[#This Row],[Annual
(Actual)]:[Unpaid]])</f>
        <v>179048.25</v>
      </c>
    </row>
    <row r="97" spans="1:8" x14ac:dyDescent="0.25">
      <c r="A97" s="7" t="s">
        <v>598</v>
      </c>
      <c r="B97" s="7" t="s">
        <v>194</v>
      </c>
      <c r="C97" s="7" t="s">
        <v>195</v>
      </c>
      <c r="D97" s="7" t="s">
        <v>912</v>
      </c>
      <c r="E97" s="7" t="s">
        <v>929</v>
      </c>
      <c r="F97" s="8">
        <v>201066</v>
      </c>
      <c r="G97" s="9"/>
      <c r="H97" s="8">
        <f>SUM(OrderBal18[[#This Row],[Annual
(Actual)]:[Unpaid]])</f>
        <v>201066</v>
      </c>
    </row>
    <row r="98" spans="1:8" x14ac:dyDescent="0.25">
      <c r="A98" s="7" t="s">
        <v>599</v>
      </c>
      <c r="B98" s="7" t="s">
        <v>196</v>
      </c>
      <c r="C98" s="7" t="s">
        <v>197</v>
      </c>
      <c r="D98" s="7" t="s">
        <v>913</v>
      </c>
      <c r="E98" s="7" t="s">
        <v>48</v>
      </c>
      <c r="F98" s="8">
        <v>673695.63</v>
      </c>
      <c r="G98" s="9"/>
      <c r="H98" s="8">
        <f>SUM(OrderBal18[[#This Row],[Annual
(Actual)]:[Unpaid]])</f>
        <v>673695.63</v>
      </c>
    </row>
    <row r="99" spans="1:8" x14ac:dyDescent="0.25">
      <c r="A99" s="7" t="s">
        <v>600</v>
      </c>
      <c r="B99" s="7" t="s">
        <v>198</v>
      </c>
      <c r="C99" s="7" t="s">
        <v>199</v>
      </c>
      <c r="D99" s="7" t="s">
        <v>921</v>
      </c>
      <c r="E99" s="7" t="s">
        <v>929</v>
      </c>
      <c r="F99" s="8">
        <v>39940.68</v>
      </c>
      <c r="G99" s="9"/>
      <c r="H99" s="8">
        <f>SUM(OrderBal18[[#This Row],[Annual
(Actual)]:[Unpaid]])</f>
        <v>39940.68</v>
      </c>
    </row>
    <row r="100" spans="1:8" x14ac:dyDescent="0.25">
      <c r="A100" s="7" t="s">
        <v>601</v>
      </c>
      <c r="B100" s="7" t="s">
        <v>200</v>
      </c>
      <c r="C100" s="7" t="s">
        <v>201</v>
      </c>
      <c r="D100" s="7" t="s">
        <v>921</v>
      </c>
      <c r="E100" s="7" t="s">
        <v>929</v>
      </c>
      <c r="F100" s="8">
        <v>95637.53</v>
      </c>
      <c r="G100" s="9"/>
      <c r="H100" s="8">
        <f>SUM(OrderBal18[[#This Row],[Annual
(Actual)]:[Unpaid]])</f>
        <v>95637.53</v>
      </c>
    </row>
    <row r="101" spans="1:8" x14ac:dyDescent="0.25">
      <c r="A101" s="7" t="s">
        <v>602</v>
      </c>
      <c r="B101" s="7" t="s">
        <v>202</v>
      </c>
      <c r="C101" s="7" t="s">
        <v>203</v>
      </c>
      <c r="D101" s="7" t="s">
        <v>204</v>
      </c>
      <c r="E101" s="7" t="s">
        <v>881</v>
      </c>
      <c r="F101" s="8">
        <v>-0.17</v>
      </c>
      <c r="G101" s="9"/>
      <c r="H101" s="8">
        <f>SUM(OrderBal18[[#This Row],[Annual
(Actual)]:[Unpaid]])</f>
        <v>-0.17</v>
      </c>
    </row>
    <row r="102" spans="1:8" x14ac:dyDescent="0.25">
      <c r="A102" s="7" t="s">
        <v>603</v>
      </c>
      <c r="B102" s="7" t="s">
        <v>205</v>
      </c>
      <c r="C102" s="7" t="s">
        <v>206</v>
      </c>
      <c r="D102" s="7" t="s">
        <v>921</v>
      </c>
      <c r="E102" s="7" t="s">
        <v>48</v>
      </c>
      <c r="F102" s="8">
        <v>385074.01</v>
      </c>
      <c r="G102" s="9"/>
      <c r="H102" s="8">
        <f>SUM(OrderBal18[[#This Row],[Annual
(Actual)]:[Unpaid]])</f>
        <v>385074.01</v>
      </c>
    </row>
    <row r="103" spans="1:8" x14ac:dyDescent="0.25">
      <c r="A103" s="7" t="s">
        <v>604</v>
      </c>
      <c r="B103" s="7" t="s">
        <v>207</v>
      </c>
      <c r="C103" s="7" t="s">
        <v>208</v>
      </c>
      <c r="D103" s="7" t="s">
        <v>921</v>
      </c>
      <c r="E103" s="7" t="s">
        <v>929</v>
      </c>
      <c r="F103" s="8">
        <v>0.08</v>
      </c>
      <c r="G103" s="12"/>
      <c r="H103" s="8">
        <f>SUM(OrderBal18[[#This Row],[Annual
(Actual)]:[Unpaid]])</f>
        <v>0.08</v>
      </c>
    </row>
    <row r="104" spans="1:8" x14ac:dyDescent="0.25">
      <c r="A104" s="7" t="s">
        <v>605</v>
      </c>
      <c r="B104" s="7" t="s">
        <v>209</v>
      </c>
      <c r="C104" s="7" t="s">
        <v>208</v>
      </c>
      <c r="D104" s="7" t="s">
        <v>921</v>
      </c>
      <c r="E104" s="7" t="s">
        <v>929</v>
      </c>
      <c r="F104" s="8">
        <v>1193250</v>
      </c>
      <c r="G104" s="9"/>
      <c r="H104" s="8">
        <f>SUM(OrderBal18[[#This Row],[Annual
(Actual)]:[Unpaid]])</f>
        <v>1193250</v>
      </c>
    </row>
    <row r="105" spans="1:8" x14ac:dyDescent="0.25">
      <c r="A105" s="7" t="s">
        <v>606</v>
      </c>
      <c r="B105" s="7" t="s">
        <v>210</v>
      </c>
      <c r="C105" s="7" t="s">
        <v>211</v>
      </c>
      <c r="D105" s="7" t="s">
        <v>921</v>
      </c>
      <c r="E105" s="7" t="s">
        <v>881</v>
      </c>
      <c r="F105" s="8">
        <v>461355.59</v>
      </c>
      <c r="G105" s="9"/>
      <c r="H105" s="8">
        <f>SUM(OrderBal18[[#This Row],[Annual
(Actual)]:[Unpaid]])</f>
        <v>461355.59</v>
      </c>
    </row>
    <row r="106" spans="1:8" x14ac:dyDescent="0.25">
      <c r="A106" s="7" t="s">
        <v>607</v>
      </c>
      <c r="B106" s="7" t="s">
        <v>212</v>
      </c>
      <c r="C106" s="7" t="s">
        <v>213</v>
      </c>
      <c r="D106" s="7" t="s">
        <v>921</v>
      </c>
      <c r="E106" s="7" t="s">
        <v>881</v>
      </c>
      <c r="F106" s="8">
        <v>118708.29</v>
      </c>
      <c r="G106" s="9"/>
      <c r="H106" s="8">
        <f>SUM(OrderBal18[[#This Row],[Annual
(Actual)]:[Unpaid]])</f>
        <v>118708.29</v>
      </c>
    </row>
    <row r="107" spans="1:8" x14ac:dyDescent="0.25">
      <c r="A107" s="7" t="s">
        <v>608</v>
      </c>
      <c r="B107" s="7" t="s">
        <v>214</v>
      </c>
      <c r="C107" s="7" t="s">
        <v>215</v>
      </c>
      <c r="D107" s="7" t="s">
        <v>921</v>
      </c>
      <c r="E107" s="7" t="s">
        <v>929</v>
      </c>
      <c r="F107" s="8">
        <v>182057.66</v>
      </c>
      <c r="G107" s="9"/>
      <c r="H107" s="8">
        <f>SUM(OrderBal18[[#This Row],[Annual
(Actual)]:[Unpaid]])</f>
        <v>182057.66</v>
      </c>
    </row>
    <row r="108" spans="1:8" x14ac:dyDescent="0.25">
      <c r="A108" s="7" t="s">
        <v>609</v>
      </c>
      <c r="B108" s="7" t="s">
        <v>217</v>
      </c>
      <c r="C108" s="7" t="s">
        <v>218</v>
      </c>
      <c r="D108" s="7" t="s">
        <v>921</v>
      </c>
      <c r="E108" s="7" t="s">
        <v>929</v>
      </c>
      <c r="F108" s="8">
        <v>333737.64</v>
      </c>
      <c r="G108" s="9"/>
      <c r="H108" s="8">
        <f>SUM(OrderBal18[[#This Row],[Annual
(Actual)]:[Unpaid]])</f>
        <v>333737.64</v>
      </c>
    </row>
    <row r="109" spans="1:8" x14ac:dyDescent="0.25">
      <c r="A109" s="7" t="s">
        <v>610</v>
      </c>
      <c r="B109" s="7" t="s">
        <v>219</v>
      </c>
      <c r="C109" s="7" t="s">
        <v>220</v>
      </c>
      <c r="D109" s="7" t="s">
        <v>921</v>
      </c>
      <c r="E109" s="7" t="s">
        <v>929</v>
      </c>
      <c r="F109" s="8">
        <v>308553.7</v>
      </c>
      <c r="G109" s="9"/>
      <c r="H109" s="8">
        <f>SUM(OrderBal18[[#This Row],[Annual
(Actual)]:[Unpaid]])</f>
        <v>308553.7</v>
      </c>
    </row>
    <row r="110" spans="1:8" x14ac:dyDescent="0.25">
      <c r="A110" s="7" t="s">
        <v>611</v>
      </c>
      <c r="B110" s="7" t="s">
        <v>221</v>
      </c>
      <c r="C110" s="7" t="s">
        <v>222</v>
      </c>
      <c r="D110" s="7" t="s">
        <v>921</v>
      </c>
      <c r="E110" s="7" t="s">
        <v>929</v>
      </c>
      <c r="F110" s="8">
        <v>543171.27</v>
      </c>
      <c r="G110" s="9"/>
      <c r="H110" s="8">
        <f>SUM(OrderBal18[[#This Row],[Annual
(Actual)]:[Unpaid]])</f>
        <v>543171.27</v>
      </c>
    </row>
    <row r="111" spans="1:8" x14ac:dyDescent="0.25">
      <c r="A111" s="7" t="s">
        <v>612</v>
      </c>
      <c r="B111" s="7" t="s">
        <v>223</v>
      </c>
      <c r="C111" s="7" t="s">
        <v>224</v>
      </c>
      <c r="D111" s="7" t="s">
        <v>913</v>
      </c>
      <c r="E111" s="7" t="s">
        <v>929</v>
      </c>
      <c r="F111" s="8">
        <v>-0.12</v>
      </c>
      <c r="G111" s="9"/>
      <c r="H111" s="8">
        <f>SUM(OrderBal18[[#This Row],[Annual
(Actual)]:[Unpaid]])</f>
        <v>-0.12</v>
      </c>
    </row>
    <row r="112" spans="1:8" x14ac:dyDescent="0.25">
      <c r="A112" s="7" t="s">
        <v>781</v>
      </c>
      <c r="B112" s="7" t="s">
        <v>782</v>
      </c>
      <c r="C112" s="7" t="s">
        <v>783</v>
      </c>
      <c r="D112" s="7" t="s">
        <v>921</v>
      </c>
      <c r="E112" s="7" t="s">
        <v>881</v>
      </c>
      <c r="F112" s="8">
        <v>224671.89</v>
      </c>
      <c r="G112" s="9"/>
      <c r="H112" s="8">
        <f>SUM(OrderBal18[[#This Row],[Annual
(Actual)]:[Unpaid]])</f>
        <v>224671.89</v>
      </c>
    </row>
    <row r="113" spans="1:8" x14ac:dyDescent="0.25">
      <c r="A113" s="7" t="s">
        <v>613</v>
      </c>
      <c r="B113" s="7" t="s">
        <v>225</v>
      </c>
      <c r="C113" s="7" t="s">
        <v>226</v>
      </c>
      <c r="D113" s="7" t="s">
        <v>921</v>
      </c>
      <c r="E113" s="7" t="s">
        <v>929</v>
      </c>
      <c r="F113" s="8">
        <v>509915.16</v>
      </c>
      <c r="G113" s="9"/>
      <c r="H113" s="8">
        <f>SUM(OrderBal18[[#This Row],[Annual
(Actual)]:[Unpaid]])</f>
        <v>509915.16</v>
      </c>
    </row>
    <row r="114" spans="1:8" x14ac:dyDescent="0.25">
      <c r="A114" s="7" t="s">
        <v>614</v>
      </c>
      <c r="B114" s="7" t="s">
        <v>227</v>
      </c>
      <c r="C114" s="7" t="s">
        <v>228</v>
      </c>
      <c r="D114" s="7" t="s">
        <v>921</v>
      </c>
      <c r="E114" s="7" t="s">
        <v>929</v>
      </c>
      <c r="F114" s="8">
        <v>123668.39</v>
      </c>
      <c r="G114" s="9"/>
      <c r="H114" s="8">
        <f>SUM(OrderBal18[[#This Row],[Annual
(Actual)]:[Unpaid]])</f>
        <v>123668.39</v>
      </c>
    </row>
    <row r="115" spans="1:8" x14ac:dyDescent="0.25">
      <c r="A115" s="7" t="s">
        <v>615</v>
      </c>
      <c r="B115" s="7" t="s">
        <v>229</v>
      </c>
      <c r="C115" s="7" t="s">
        <v>230</v>
      </c>
      <c r="D115" s="7" t="s">
        <v>921</v>
      </c>
      <c r="E115" s="7" t="s">
        <v>881</v>
      </c>
      <c r="F115" s="8">
        <v>-0.14000000000000001</v>
      </c>
      <c r="G115" s="9"/>
      <c r="H115" s="8">
        <f>SUM(OrderBal18[[#This Row],[Annual
(Actual)]:[Unpaid]])</f>
        <v>-0.14000000000000001</v>
      </c>
    </row>
    <row r="116" spans="1:8" x14ac:dyDescent="0.25">
      <c r="A116" s="7" t="s">
        <v>616</v>
      </c>
      <c r="B116" s="7" t="s">
        <v>231</v>
      </c>
      <c r="C116" s="7" t="s">
        <v>232</v>
      </c>
      <c r="D116" s="7" t="s">
        <v>56</v>
      </c>
      <c r="E116" s="7" t="s">
        <v>881</v>
      </c>
      <c r="F116" s="8">
        <v>0.04</v>
      </c>
      <c r="G116" s="9"/>
      <c r="H116" s="8">
        <f>SUM(OrderBal18[[#This Row],[Annual
(Actual)]:[Unpaid]])</f>
        <v>0.04</v>
      </c>
    </row>
    <row r="117" spans="1:8" x14ac:dyDescent="0.25">
      <c r="A117" s="7" t="s">
        <v>617</v>
      </c>
      <c r="B117" s="7" t="s">
        <v>233</v>
      </c>
      <c r="C117" s="7" t="s">
        <v>234</v>
      </c>
      <c r="D117" s="7" t="s">
        <v>921</v>
      </c>
      <c r="E117" s="7" t="s">
        <v>929</v>
      </c>
      <c r="F117" s="8">
        <v>-0.09</v>
      </c>
      <c r="G117" s="9"/>
      <c r="H117" s="8">
        <f>SUM(OrderBal18[[#This Row],[Annual
(Actual)]:[Unpaid]])</f>
        <v>-0.09</v>
      </c>
    </row>
    <row r="118" spans="1:8" x14ac:dyDescent="0.25">
      <c r="A118" s="7" t="s">
        <v>618</v>
      </c>
      <c r="B118" s="7" t="s">
        <v>235</v>
      </c>
      <c r="C118" s="7" t="s">
        <v>236</v>
      </c>
      <c r="D118" s="7" t="s">
        <v>237</v>
      </c>
      <c r="E118" s="7" t="s">
        <v>929</v>
      </c>
      <c r="F118" s="8">
        <v>11455.11</v>
      </c>
      <c r="G118" s="9"/>
      <c r="H118" s="8">
        <f>SUM(OrderBal18[[#This Row],[Annual
(Actual)]:[Unpaid]])</f>
        <v>11455.11</v>
      </c>
    </row>
    <row r="119" spans="1:8" x14ac:dyDescent="0.25">
      <c r="A119" s="7" t="s">
        <v>619</v>
      </c>
      <c r="B119" s="7" t="s">
        <v>238</v>
      </c>
      <c r="C119" s="7" t="s">
        <v>239</v>
      </c>
      <c r="D119" s="7" t="s">
        <v>921</v>
      </c>
      <c r="E119" s="7" t="s">
        <v>929</v>
      </c>
      <c r="F119" s="8">
        <v>294743.12</v>
      </c>
      <c r="G119" s="9"/>
      <c r="H119" s="8">
        <f>SUM(OrderBal18[[#This Row],[Annual
(Actual)]:[Unpaid]])</f>
        <v>294743.12</v>
      </c>
    </row>
    <row r="120" spans="1:8" x14ac:dyDescent="0.25">
      <c r="A120" s="7" t="s">
        <v>620</v>
      </c>
      <c r="B120" s="7" t="s">
        <v>240</v>
      </c>
      <c r="C120" s="7" t="s">
        <v>241</v>
      </c>
      <c r="D120" s="7" t="s">
        <v>921</v>
      </c>
      <c r="E120" s="7" t="s">
        <v>929</v>
      </c>
      <c r="F120" s="8">
        <v>220752</v>
      </c>
      <c r="G120" s="9"/>
      <c r="H120" s="8">
        <f>SUM(OrderBal18[[#This Row],[Annual
(Actual)]:[Unpaid]])</f>
        <v>220752</v>
      </c>
    </row>
    <row r="121" spans="1:8" x14ac:dyDescent="0.25">
      <c r="A121" s="7" t="s">
        <v>621</v>
      </c>
      <c r="B121" s="7" t="s">
        <v>242</v>
      </c>
      <c r="C121" s="7" t="s">
        <v>243</v>
      </c>
      <c r="D121" s="7" t="s">
        <v>921</v>
      </c>
      <c r="E121" s="7" t="s">
        <v>929</v>
      </c>
      <c r="F121" s="8">
        <v>53881.440000000002</v>
      </c>
      <c r="G121" s="9"/>
      <c r="H121" s="8">
        <f>SUM(OrderBal18[[#This Row],[Annual
(Actual)]:[Unpaid]])</f>
        <v>53881.440000000002</v>
      </c>
    </row>
    <row r="122" spans="1:8" x14ac:dyDescent="0.25">
      <c r="A122" s="7" t="s">
        <v>622</v>
      </c>
      <c r="B122" s="7" t="s">
        <v>244</v>
      </c>
      <c r="C122" s="7" t="s">
        <v>245</v>
      </c>
      <c r="D122" s="7" t="s">
        <v>921</v>
      </c>
      <c r="E122" s="7" t="s">
        <v>881</v>
      </c>
      <c r="F122" s="8">
        <v>165042.31</v>
      </c>
      <c r="G122" s="9"/>
      <c r="H122" s="8">
        <f>SUM(OrderBal18[[#This Row],[Annual
(Actual)]:[Unpaid]])</f>
        <v>165042.31</v>
      </c>
    </row>
    <row r="123" spans="1:8" x14ac:dyDescent="0.25">
      <c r="A123" s="7" t="s">
        <v>623</v>
      </c>
      <c r="B123" s="7" t="s">
        <v>246</v>
      </c>
      <c r="C123" s="7" t="s">
        <v>247</v>
      </c>
      <c r="D123" s="7" t="s">
        <v>921</v>
      </c>
      <c r="E123" s="7" t="s">
        <v>929</v>
      </c>
      <c r="F123" s="8">
        <v>176756.74</v>
      </c>
      <c r="G123" s="9"/>
      <c r="H123" s="8">
        <f>SUM(OrderBal18[[#This Row],[Annual
(Actual)]:[Unpaid]])</f>
        <v>176756.74</v>
      </c>
    </row>
    <row r="124" spans="1:8" x14ac:dyDescent="0.25">
      <c r="A124" s="7" t="s">
        <v>624</v>
      </c>
      <c r="B124" s="7" t="s">
        <v>248</v>
      </c>
      <c r="C124" s="7" t="s">
        <v>249</v>
      </c>
      <c r="D124" s="7" t="s">
        <v>921</v>
      </c>
      <c r="E124" s="7" t="s">
        <v>929</v>
      </c>
      <c r="F124" s="8">
        <v>765000</v>
      </c>
      <c r="G124" s="9"/>
      <c r="H124" s="8">
        <f>SUM(OrderBal18[[#This Row],[Annual
(Actual)]:[Unpaid]])</f>
        <v>765000</v>
      </c>
    </row>
    <row r="125" spans="1:8" x14ac:dyDescent="0.25">
      <c r="A125" s="7" t="s">
        <v>625</v>
      </c>
      <c r="B125" s="7" t="s">
        <v>250</v>
      </c>
      <c r="C125" s="7" t="s">
        <v>251</v>
      </c>
      <c r="D125" s="7" t="s">
        <v>72</v>
      </c>
      <c r="E125" s="7" t="s">
        <v>929</v>
      </c>
      <c r="F125" s="8">
        <v>138.94</v>
      </c>
      <c r="G125" s="9"/>
      <c r="H125" s="8">
        <f>SUM(OrderBal18[[#This Row],[Annual
(Actual)]:[Unpaid]])</f>
        <v>138.94</v>
      </c>
    </row>
    <row r="126" spans="1:8" x14ac:dyDescent="0.25">
      <c r="A126" s="7" t="s">
        <v>626</v>
      </c>
      <c r="B126" s="7" t="s">
        <v>252</v>
      </c>
      <c r="C126" s="7" t="s">
        <v>251</v>
      </c>
      <c r="D126" s="7" t="s">
        <v>921</v>
      </c>
      <c r="E126" s="7" t="s">
        <v>929</v>
      </c>
      <c r="F126" s="8">
        <v>0.09</v>
      </c>
      <c r="G126" s="9"/>
      <c r="H126" s="8">
        <f>SUM(OrderBal18[[#This Row],[Annual
(Actual)]:[Unpaid]])</f>
        <v>0.09</v>
      </c>
    </row>
    <row r="127" spans="1:8" x14ac:dyDescent="0.25">
      <c r="A127" s="7" t="s">
        <v>627</v>
      </c>
      <c r="B127" s="7" t="s">
        <v>253</v>
      </c>
      <c r="C127" s="7" t="s">
        <v>254</v>
      </c>
      <c r="D127" s="7" t="s">
        <v>921</v>
      </c>
      <c r="E127" s="7" t="s">
        <v>881</v>
      </c>
      <c r="F127" s="8">
        <v>-146002.5</v>
      </c>
      <c r="G127" s="9"/>
      <c r="H127" s="8">
        <f>SUM(OrderBal18[[#This Row],[Annual
(Actual)]:[Unpaid]])</f>
        <v>-146002.5</v>
      </c>
    </row>
    <row r="128" spans="1:8" x14ac:dyDescent="0.25">
      <c r="A128" s="7" t="s">
        <v>628</v>
      </c>
      <c r="B128" s="7" t="s">
        <v>255</v>
      </c>
      <c r="C128" s="7" t="s">
        <v>254</v>
      </c>
      <c r="D128" s="7" t="s">
        <v>921</v>
      </c>
      <c r="E128" s="7" t="s">
        <v>929</v>
      </c>
      <c r="F128" s="8">
        <v>2199833.94</v>
      </c>
      <c r="G128" s="9"/>
      <c r="H128" s="8">
        <f>SUM(OrderBal18[[#This Row],[Annual
(Actual)]:[Unpaid]])</f>
        <v>2199833.94</v>
      </c>
    </row>
    <row r="129" spans="1:8" x14ac:dyDescent="0.25">
      <c r="A129" s="7" t="s">
        <v>629</v>
      </c>
      <c r="B129" s="7" t="s">
        <v>256</v>
      </c>
      <c r="C129" s="7" t="s">
        <v>257</v>
      </c>
      <c r="D129" s="7" t="s">
        <v>921</v>
      </c>
      <c r="E129" s="7" t="s">
        <v>929</v>
      </c>
      <c r="F129" s="8">
        <v>357026.29</v>
      </c>
      <c r="G129" s="9"/>
      <c r="H129" s="8">
        <f>SUM(OrderBal18[[#This Row],[Annual
(Actual)]:[Unpaid]])</f>
        <v>357026.29</v>
      </c>
    </row>
    <row r="130" spans="1:8" x14ac:dyDescent="0.25">
      <c r="A130" s="7" t="s">
        <v>630</v>
      </c>
      <c r="B130" s="7" t="s">
        <v>258</v>
      </c>
      <c r="C130" s="7" t="s">
        <v>259</v>
      </c>
      <c r="D130" s="7" t="s">
        <v>921</v>
      </c>
      <c r="E130" s="7" t="s">
        <v>929</v>
      </c>
      <c r="F130" s="8">
        <v>53158.35</v>
      </c>
      <c r="G130" s="9"/>
      <c r="H130" s="8">
        <f>SUM(OrderBal18[[#This Row],[Annual
(Actual)]:[Unpaid]])</f>
        <v>53158.35</v>
      </c>
    </row>
    <row r="131" spans="1:8" x14ac:dyDescent="0.25">
      <c r="A131" s="7" t="s">
        <v>631</v>
      </c>
      <c r="B131" s="7" t="s">
        <v>260</v>
      </c>
      <c r="C131" s="7" t="s">
        <v>259</v>
      </c>
      <c r="D131" s="7" t="s">
        <v>880</v>
      </c>
      <c r="E131" s="7" t="s">
        <v>881</v>
      </c>
      <c r="F131" s="8">
        <v>-0.03</v>
      </c>
      <c r="G131" s="9"/>
      <c r="H131" s="8">
        <f>SUM(OrderBal18[[#This Row],[Annual
(Actual)]:[Unpaid]])</f>
        <v>-0.03</v>
      </c>
    </row>
    <row r="132" spans="1:8" x14ac:dyDescent="0.25">
      <c r="A132" s="7" t="s">
        <v>632</v>
      </c>
      <c r="B132" s="7" t="s">
        <v>261</v>
      </c>
      <c r="C132" s="7" t="s">
        <v>262</v>
      </c>
      <c r="D132" s="7" t="s">
        <v>216</v>
      </c>
      <c r="E132" s="7" t="s">
        <v>929</v>
      </c>
      <c r="F132" s="8">
        <v>7.0000000000000007E-2</v>
      </c>
      <c r="G132" s="9"/>
      <c r="H132" s="8">
        <f>SUM(OrderBal18[[#This Row],[Annual
(Actual)]:[Unpaid]])</f>
        <v>7.0000000000000007E-2</v>
      </c>
    </row>
    <row r="133" spans="1:8" x14ac:dyDescent="0.25">
      <c r="A133" s="7" t="s">
        <v>633</v>
      </c>
      <c r="B133" s="7" t="s">
        <v>263</v>
      </c>
      <c r="C133" s="7" t="s">
        <v>264</v>
      </c>
      <c r="D133" s="7" t="s">
        <v>56</v>
      </c>
      <c r="E133" s="7" t="s">
        <v>881</v>
      </c>
      <c r="F133" s="8">
        <v>0.08</v>
      </c>
      <c r="G133" s="9"/>
      <c r="H133" s="8">
        <f>SUM(OrderBal18[[#This Row],[Annual
(Actual)]:[Unpaid]])</f>
        <v>0.08</v>
      </c>
    </row>
    <row r="134" spans="1:8" x14ac:dyDescent="0.25">
      <c r="A134" s="7" t="s">
        <v>634</v>
      </c>
      <c r="B134" s="7" t="s">
        <v>265</v>
      </c>
      <c r="C134" s="7" t="s">
        <v>266</v>
      </c>
      <c r="D134" s="7" t="s">
        <v>921</v>
      </c>
      <c r="E134" s="7" t="s">
        <v>929</v>
      </c>
      <c r="F134" s="8">
        <v>578252.36</v>
      </c>
      <c r="G134" s="9"/>
      <c r="H134" s="8">
        <f>SUM(OrderBal18[[#This Row],[Annual
(Actual)]:[Unpaid]])</f>
        <v>578252.36</v>
      </c>
    </row>
    <row r="135" spans="1:8" x14ac:dyDescent="0.25">
      <c r="A135" s="7" t="s">
        <v>635</v>
      </c>
      <c r="B135" s="7" t="s">
        <v>267</v>
      </c>
      <c r="C135" s="7" t="s">
        <v>268</v>
      </c>
      <c r="D135" s="7" t="s">
        <v>921</v>
      </c>
      <c r="E135" s="7" t="s">
        <v>929</v>
      </c>
      <c r="F135" s="8">
        <v>82537.95</v>
      </c>
      <c r="G135" s="9"/>
      <c r="H135" s="8">
        <f>SUM(OrderBal18[[#This Row],[Annual
(Actual)]:[Unpaid]])</f>
        <v>82537.95</v>
      </c>
    </row>
    <row r="136" spans="1:8" x14ac:dyDescent="0.25">
      <c r="A136" s="7" t="s">
        <v>636</v>
      </c>
      <c r="B136" s="7" t="s">
        <v>269</v>
      </c>
      <c r="C136" s="7" t="s">
        <v>270</v>
      </c>
      <c r="D136" s="7" t="s">
        <v>912</v>
      </c>
      <c r="E136" s="7" t="s">
        <v>929</v>
      </c>
      <c r="F136" s="8">
        <v>-0.01</v>
      </c>
      <c r="G136" s="9"/>
      <c r="H136" s="8">
        <f>SUM(OrderBal18[[#This Row],[Annual
(Actual)]:[Unpaid]])</f>
        <v>-0.01</v>
      </c>
    </row>
    <row r="137" spans="1:8" x14ac:dyDescent="0.25">
      <c r="A137" s="7" t="s">
        <v>637</v>
      </c>
      <c r="B137" s="7" t="s">
        <v>271</v>
      </c>
      <c r="C137" s="7" t="s">
        <v>272</v>
      </c>
      <c r="D137" s="7" t="s">
        <v>921</v>
      </c>
      <c r="E137" s="7" t="s">
        <v>929</v>
      </c>
      <c r="F137" s="8">
        <v>195123.23</v>
      </c>
      <c r="G137" s="9"/>
      <c r="H137" s="8">
        <f>SUM(OrderBal18[[#This Row],[Annual
(Actual)]:[Unpaid]])</f>
        <v>195123.23</v>
      </c>
    </row>
    <row r="138" spans="1:8" x14ac:dyDescent="0.25">
      <c r="A138" s="7" t="s">
        <v>638</v>
      </c>
      <c r="B138" s="7" t="s">
        <v>273</v>
      </c>
      <c r="C138" s="7" t="s">
        <v>272</v>
      </c>
      <c r="D138" s="7" t="s">
        <v>146</v>
      </c>
      <c r="E138" s="7" t="s">
        <v>929</v>
      </c>
      <c r="F138" s="8">
        <v>-0.28000000000000003</v>
      </c>
      <c r="G138" s="9"/>
      <c r="H138" s="8">
        <f>SUM(OrderBal18[[#This Row],[Annual
(Actual)]:[Unpaid]])</f>
        <v>-0.28000000000000003</v>
      </c>
    </row>
    <row r="139" spans="1:8" x14ac:dyDescent="0.25">
      <c r="A139" s="7" t="s">
        <v>639</v>
      </c>
      <c r="B139" s="7" t="s">
        <v>274</v>
      </c>
      <c r="C139" s="7" t="s">
        <v>275</v>
      </c>
      <c r="D139" s="7" t="s">
        <v>913</v>
      </c>
      <c r="E139" s="7" t="s">
        <v>929</v>
      </c>
      <c r="F139" s="8">
        <v>-9838.7099999999991</v>
      </c>
      <c r="G139" s="9"/>
      <c r="H139" s="8">
        <f>SUM(OrderBal18[[#This Row],[Annual
(Actual)]:[Unpaid]])</f>
        <v>-9838.7099999999991</v>
      </c>
    </row>
    <row r="140" spans="1:8" x14ac:dyDescent="0.25">
      <c r="A140" s="7" t="s">
        <v>640</v>
      </c>
      <c r="B140" s="7" t="s">
        <v>784</v>
      </c>
      <c r="C140" s="7" t="s">
        <v>275</v>
      </c>
      <c r="D140" s="7" t="s">
        <v>913</v>
      </c>
      <c r="E140" s="7" t="s">
        <v>929</v>
      </c>
      <c r="F140" s="8">
        <v>-0.04</v>
      </c>
      <c r="G140" s="9"/>
      <c r="H140" s="8">
        <f>SUM(OrderBal18[[#This Row],[Annual
(Actual)]:[Unpaid]])</f>
        <v>-0.04</v>
      </c>
    </row>
    <row r="141" spans="1:8" x14ac:dyDescent="0.25">
      <c r="A141" s="7" t="s">
        <v>641</v>
      </c>
      <c r="B141" s="7" t="s">
        <v>276</v>
      </c>
      <c r="C141" s="7" t="s">
        <v>275</v>
      </c>
      <c r="D141" s="7" t="s">
        <v>921</v>
      </c>
      <c r="E141" s="7" t="s">
        <v>929</v>
      </c>
      <c r="F141" s="8">
        <v>0.08</v>
      </c>
      <c r="G141" s="9"/>
      <c r="H141" s="8">
        <f>SUM(OrderBal18[[#This Row],[Annual
(Actual)]:[Unpaid]])</f>
        <v>0.08</v>
      </c>
    </row>
    <row r="142" spans="1:8" x14ac:dyDescent="0.25">
      <c r="A142" s="7" t="s">
        <v>642</v>
      </c>
      <c r="B142" s="7" t="s">
        <v>277</v>
      </c>
      <c r="C142" s="7" t="s">
        <v>275</v>
      </c>
      <c r="D142" s="7" t="s">
        <v>921</v>
      </c>
      <c r="E142" s="7" t="s">
        <v>929</v>
      </c>
      <c r="F142" s="8">
        <v>397021.09</v>
      </c>
      <c r="G142" s="9"/>
      <c r="H142" s="8">
        <f>SUM(OrderBal18[[#This Row],[Annual
(Actual)]:[Unpaid]])</f>
        <v>397021.09</v>
      </c>
    </row>
    <row r="143" spans="1:8" x14ac:dyDescent="0.25">
      <c r="A143" s="7" t="s">
        <v>643</v>
      </c>
      <c r="B143" s="7" t="s">
        <v>278</v>
      </c>
      <c r="C143" s="7" t="s">
        <v>275</v>
      </c>
      <c r="D143" s="7" t="s">
        <v>921</v>
      </c>
      <c r="E143" s="7" t="s">
        <v>929</v>
      </c>
      <c r="F143" s="8">
        <v>20947.66</v>
      </c>
      <c r="G143" s="9"/>
      <c r="H143" s="8">
        <f>SUM(OrderBal18[[#This Row],[Annual
(Actual)]:[Unpaid]])</f>
        <v>20947.66</v>
      </c>
    </row>
    <row r="144" spans="1:8" x14ac:dyDescent="0.25">
      <c r="A144" s="7" t="s">
        <v>644</v>
      </c>
      <c r="B144" s="7" t="s">
        <v>279</v>
      </c>
      <c r="C144" s="7" t="s">
        <v>280</v>
      </c>
      <c r="D144" s="7" t="s">
        <v>281</v>
      </c>
      <c r="E144" s="7" t="s">
        <v>929</v>
      </c>
      <c r="F144" s="8">
        <v>0.08</v>
      </c>
      <c r="G144" s="9"/>
      <c r="H144" s="8">
        <f>SUM(OrderBal18[[#This Row],[Annual
(Actual)]:[Unpaid]])</f>
        <v>0.08</v>
      </c>
    </row>
    <row r="145" spans="1:8" x14ac:dyDescent="0.25">
      <c r="A145" s="7" t="s">
        <v>645</v>
      </c>
      <c r="B145" s="7" t="s">
        <v>282</v>
      </c>
      <c r="C145" s="7" t="s">
        <v>283</v>
      </c>
      <c r="D145" s="7" t="s">
        <v>921</v>
      </c>
      <c r="E145" s="7" t="s">
        <v>881</v>
      </c>
      <c r="F145" s="8">
        <v>395427.58</v>
      </c>
      <c r="G145" s="9"/>
      <c r="H145" s="8">
        <f>SUM(OrderBal18[[#This Row],[Annual
(Actual)]:[Unpaid]])</f>
        <v>395427.58</v>
      </c>
    </row>
    <row r="146" spans="1:8" x14ac:dyDescent="0.25">
      <c r="A146" s="7" t="s">
        <v>646</v>
      </c>
      <c r="B146" s="7" t="s">
        <v>284</v>
      </c>
      <c r="C146" s="7" t="s">
        <v>285</v>
      </c>
      <c r="D146" s="7" t="s">
        <v>921</v>
      </c>
      <c r="E146" s="7" t="s">
        <v>881</v>
      </c>
      <c r="F146" s="8">
        <v>444889.83</v>
      </c>
      <c r="G146" s="9"/>
      <c r="H146" s="8">
        <f>SUM(OrderBal18[[#This Row],[Annual
(Actual)]:[Unpaid]])</f>
        <v>444889.83</v>
      </c>
    </row>
    <row r="147" spans="1:8" x14ac:dyDescent="0.25">
      <c r="A147" s="7" t="s">
        <v>647</v>
      </c>
      <c r="B147" s="7" t="s">
        <v>286</v>
      </c>
      <c r="C147" s="7" t="s">
        <v>287</v>
      </c>
      <c r="D147" s="7" t="s">
        <v>921</v>
      </c>
      <c r="E147" s="7" t="s">
        <v>929</v>
      </c>
      <c r="F147" s="8">
        <v>543268.31000000006</v>
      </c>
      <c r="G147" s="9"/>
      <c r="H147" s="8">
        <f>SUM(OrderBal18[[#This Row],[Annual
(Actual)]:[Unpaid]])</f>
        <v>543268.31000000006</v>
      </c>
    </row>
    <row r="148" spans="1:8" x14ac:dyDescent="0.25">
      <c r="A148" s="7" t="s">
        <v>648</v>
      </c>
      <c r="B148" s="7" t="s">
        <v>816</v>
      </c>
      <c r="C148" s="7" t="s">
        <v>288</v>
      </c>
      <c r="D148" s="7" t="s">
        <v>921</v>
      </c>
      <c r="E148" s="7" t="s">
        <v>929</v>
      </c>
      <c r="F148" s="8">
        <v>3045444</v>
      </c>
      <c r="G148" s="9"/>
      <c r="H148" s="8">
        <f>SUM(OrderBal18[[#This Row],[Annual
(Actual)]:[Unpaid]])</f>
        <v>3045444</v>
      </c>
    </row>
    <row r="149" spans="1:8" x14ac:dyDescent="0.25">
      <c r="A149" s="7" t="s">
        <v>649</v>
      </c>
      <c r="B149" s="7" t="s">
        <v>289</v>
      </c>
      <c r="C149" s="7" t="s">
        <v>290</v>
      </c>
      <c r="D149" s="7" t="s">
        <v>921</v>
      </c>
      <c r="E149" s="7" t="s">
        <v>929</v>
      </c>
      <c r="F149" s="8">
        <v>-0.98</v>
      </c>
      <c r="G149" s="9"/>
      <c r="H149" s="8">
        <f>SUM(OrderBal18[[#This Row],[Annual
(Actual)]:[Unpaid]])</f>
        <v>-0.98</v>
      </c>
    </row>
    <row r="150" spans="1:8" x14ac:dyDescent="0.25">
      <c r="A150" s="7" t="s">
        <v>650</v>
      </c>
      <c r="B150" s="7" t="s">
        <v>291</v>
      </c>
      <c r="C150" s="7" t="s">
        <v>292</v>
      </c>
      <c r="D150" s="7" t="s">
        <v>921</v>
      </c>
      <c r="E150" s="7" t="s">
        <v>929</v>
      </c>
      <c r="F150" s="8">
        <v>13845.12</v>
      </c>
      <c r="G150" s="9"/>
      <c r="H150" s="8">
        <f>SUM(OrderBal18[[#This Row],[Annual
(Actual)]:[Unpaid]])</f>
        <v>13845.12</v>
      </c>
    </row>
    <row r="151" spans="1:8" s="14" customFormat="1" x14ac:dyDescent="0.25">
      <c r="A151" s="7" t="s">
        <v>651</v>
      </c>
      <c r="B151" s="7" t="s">
        <v>293</v>
      </c>
      <c r="C151" s="7" t="s">
        <v>294</v>
      </c>
      <c r="D151" s="7" t="s">
        <v>921</v>
      </c>
      <c r="E151" s="7" t="s">
        <v>929</v>
      </c>
      <c r="F151" s="8">
        <v>49935.19</v>
      </c>
      <c r="G151" s="9"/>
      <c r="H151" s="8">
        <f>SUM(OrderBal18[[#This Row],[Annual
(Actual)]:[Unpaid]])</f>
        <v>49935.19</v>
      </c>
    </row>
    <row r="152" spans="1:8" x14ac:dyDescent="0.25">
      <c r="A152" s="7" t="s">
        <v>652</v>
      </c>
      <c r="B152" s="7" t="s">
        <v>295</v>
      </c>
      <c r="C152" s="7" t="s">
        <v>296</v>
      </c>
      <c r="D152" s="7" t="s">
        <v>921</v>
      </c>
      <c r="E152" s="7" t="s">
        <v>881</v>
      </c>
      <c r="F152" s="8">
        <v>69999.850000000006</v>
      </c>
      <c r="G152" s="13"/>
      <c r="H152" s="8">
        <f>SUM(OrderBal18[[#This Row],[Annual
(Actual)]:[Unpaid]])</f>
        <v>69999.850000000006</v>
      </c>
    </row>
    <row r="153" spans="1:8" x14ac:dyDescent="0.25">
      <c r="A153" s="7" t="s">
        <v>653</v>
      </c>
      <c r="B153" s="7" t="s">
        <v>297</v>
      </c>
      <c r="C153" s="7" t="s">
        <v>298</v>
      </c>
      <c r="D153" s="7" t="s">
        <v>299</v>
      </c>
      <c r="E153" s="7" t="s">
        <v>779</v>
      </c>
      <c r="F153" s="8">
        <v>467205</v>
      </c>
      <c r="G153" s="9"/>
      <c r="H153" s="8">
        <f>SUM(OrderBal18[[#This Row],[Annual
(Actual)]:[Unpaid]])</f>
        <v>467205</v>
      </c>
    </row>
    <row r="154" spans="1:8" x14ac:dyDescent="0.25">
      <c r="A154" s="7" t="s">
        <v>654</v>
      </c>
      <c r="B154" s="7" t="s">
        <v>300</v>
      </c>
      <c r="C154" s="7" t="s">
        <v>301</v>
      </c>
      <c r="D154" s="7" t="s">
        <v>880</v>
      </c>
      <c r="E154" s="7" t="s">
        <v>929</v>
      </c>
      <c r="F154" s="8">
        <v>265.36</v>
      </c>
      <c r="G154" s="9"/>
      <c r="H154" s="8">
        <f>SUM(OrderBal18[[#This Row],[Annual
(Actual)]:[Unpaid]])</f>
        <v>265.36</v>
      </c>
    </row>
    <row r="155" spans="1:8" x14ac:dyDescent="0.25">
      <c r="A155" s="7" t="s">
        <v>655</v>
      </c>
      <c r="B155" s="7" t="s">
        <v>302</v>
      </c>
      <c r="C155" s="7" t="s">
        <v>303</v>
      </c>
      <c r="D155" s="7" t="s">
        <v>823</v>
      </c>
      <c r="E155" s="7" t="s">
        <v>881</v>
      </c>
      <c r="F155" s="8">
        <v>158500.32999999999</v>
      </c>
      <c r="G155" s="9"/>
      <c r="H155" s="8">
        <f>SUM(OrderBal18[[#This Row],[Annual
(Actual)]:[Unpaid]])</f>
        <v>158500.32999999999</v>
      </c>
    </row>
    <row r="156" spans="1:8" x14ac:dyDescent="0.25">
      <c r="A156" s="7" t="s">
        <v>656</v>
      </c>
      <c r="B156" s="7" t="s">
        <v>305</v>
      </c>
      <c r="C156" s="7" t="s">
        <v>306</v>
      </c>
      <c r="D156" s="7" t="s">
        <v>921</v>
      </c>
      <c r="E156" s="7" t="s">
        <v>881</v>
      </c>
      <c r="F156" s="8">
        <v>2605331.87</v>
      </c>
      <c r="G156" s="9"/>
      <c r="H156" s="8">
        <f>SUM(OrderBal18[[#This Row],[Annual
(Actual)]:[Unpaid]])</f>
        <v>2605331.87</v>
      </c>
    </row>
    <row r="157" spans="1:8" x14ac:dyDescent="0.25">
      <c r="A157" s="7" t="s">
        <v>657</v>
      </c>
      <c r="B157" s="7" t="s">
        <v>307</v>
      </c>
      <c r="C157" s="7" t="s">
        <v>308</v>
      </c>
      <c r="D157" s="7" t="s">
        <v>921</v>
      </c>
      <c r="E157" s="7" t="s">
        <v>929</v>
      </c>
      <c r="F157" s="8">
        <v>166666.72</v>
      </c>
      <c r="G157" s="9"/>
      <c r="H157" s="8">
        <f>SUM(OrderBal18[[#This Row],[Annual
(Actual)]:[Unpaid]])</f>
        <v>166666.72</v>
      </c>
    </row>
    <row r="158" spans="1:8" x14ac:dyDescent="0.25">
      <c r="A158" s="7" t="s">
        <v>658</v>
      </c>
      <c r="B158" s="7" t="s">
        <v>309</v>
      </c>
      <c r="C158" s="7" t="s">
        <v>310</v>
      </c>
      <c r="D158" s="7" t="s">
        <v>304</v>
      </c>
      <c r="E158" s="7" t="s">
        <v>881</v>
      </c>
      <c r="F158" s="8">
        <v>0.28999999999999998</v>
      </c>
      <c r="G158" s="9"/>
      <c r="H158" s="8">
        <f>SUM(OrderBal18[[#This Row],[Annual
(Actual)]:[Unpaid]])</f>
        <v>0.28999999999999998</v>
      </c>
    </row>
    <row r="159" spans="1:8" x14ac:dyDescent="0.25">
      <c r="A159" s="7" t="s">
        <v>882</v>
      </c>
      <c r="B159" s="7" t="s">
        <v>883</v>
      </c>
      <c r="C159" s="7" t="s">
        <v>884</v>
      </c>
      <c r="D159" s="7" t="s">
        <v>921</v>
      </c>
      <c r="E159" s="7" t="s">
        <v>929</v>
      </c>
      <c r="F159" s="8">
        <v>91047.37</v>
      </c>
      <c r="G159" s="9"/>
      <c r="H159" s="8">
        <f>SUM(OrderBal18[[#This Row],[Annual
(Actual)]:[Unpaid]])</f>
        <v>91047.37</v>
      </c>
    </row>
    <row r="160" spans="1:8" x14ac:dyDescent="0.25">
      <c r="A160" s="7" t="s">
        <v>659</v>
      </c>
      <c r="B160" s="7" t="s">
        <v>311</v>
      </c>
      <c r="C160" s="7" t="s">
        <v>312</v>
      </c>
      <c r="D160" s="7" t="s">
        <v>921</v>
      </c>
      <c r="E160" s="7" t="s">
        <v>929</v>
      </c>
      <c r="F160" s="8">
        <v>162076.28</v>
      </c>
      <c r="G160" s="9"/>
      <c r="H160" s="8">
        <f>SUM(OrderBal18[[#This Row],[Annual
(Actual)]:[Unpaid]])</f>
        <v>162076.28</v>
      </c>
    </row>
    <row r="161" spans="1:8" x14ac:dyDescent="0.25">
      <c r="A161" s="7" t="s">
        <v>660</v>
      </c>
      <c r="B161" s="7" t="s">
        <v>313</v>
      </c>
      <c r="C161" s="7" t="s">
        <v>314</v>
      </c>
      <c r="D161" s="7" t="s">
        <v>921</v>
      </c>
      <c r="E161" s="7" t="s">
        <v>929</v>
      </c>
      <c r="F161" s="8">
        <v>84464.6</v>
      </c>
      <c r="G161" s="9"/>
      <c r="H161" s="8">
        <f>SUM(OrderBal18[[#This Row],[Annual
(Actual)]:[Unpaid]])</f>
        <v>84464.6</v>
      </c>
    </row>
    <row r="162" spans="1:8" x14ac:dyDescent="0.25">
      <c r="A162" s="7" t="s">
        <v>661</v>
      </c>
      <c r="B162" s="7" t="s">
        <v>315</v>
      </c>
      <c r="C162" s="7" t="s">
        <v>316</v>
      </c>
      <c r="D162" s="7" t="s">
        <v>912</v>
      </c>
      <c r="E162" s="7" t="s">
        <v>929</v>
      </c>
      <c r="F162" s="8">
        <v>11807050.970000001</v>
      </c>
      <c r="G162" s="9"/>
      <c r="H162" s="8">
        <f>SUM(OrderBal18[[#This Row],[Annual
(Actual)]:[Unpaid]])</f>
        <v>11807050.970000001</v>
      </c>
    </row>
    <row r="163" spans="1:8" x14ac:dyDescent="0.25">
      <c r="A163" s="7" t="s">
        <v>662</v>
      </c>
      <c r="B163" s="7" t="s">
        <v>317</v>
      </c>
      <c r="C163" s="7" t="s">
        <v>318</v>
      </c>
      <c r="D163" s="7" t="s">
        <v>921</v>
      </c>
      <c r="E163" s="7" t="s">
        <v>929</v>
      </c>
      <c r="F163" s="8">
        <v>710587.86</v>
      </c>
      <c r="G163" s="9"/>
      <c r="H163" s="8">
        <f>SUM(OrderBal18[[#This Row],[Annual
(Actual)]:[Unpaid]])</f>
        <v>710587.86</v>
      </c>
    </row>
    <row r="164" spans="1:8" x14ac:dyDescent="0.25">
      <c r="A164" s="7" t="s">
        <v>663</v>
      </c>
      <c r="B164" s="7" t="s">
        <v>319</v>
      </c>
      <c r="C164" s="7" t="s">
        <v>320</v>
      </c>
      <c r="D164" s="7" t="s">
        <v>913</v>
      </c>
      <c r="E164" s="7" t="s">
        <v>779</v>
      </c>
      <c r="F164" s="8">
        <v>767003.35</v>
      </c>
      <c r="G164" s="9"/>
      <c r="H164" s="8">
        <f>SUM(OrderBal18[[#This Row],[Annual
(Actual)]:[Unpaid]])</f>
        <v>767003.35</v>
      </c>
    </row>
    <row r="165" spans="1:8" x14ac:dyDescent="0.25">
      <c r="A165" s="7" t="s">
        <v>664</v>
      </c>
      <c r="B165" s="7" t="s">
        <v>321</v>
      </c>
      <c r="C165" s="7" t="s">
        <v>322</v>
      </c>
      <c r="D165" s="7" t="s">
        <v>921</v>
      </c>
      <c r="E165" s="7" t="s">
        <v>881</v>
      </c>
      <c r="F165" s="8">
        <v>367168.9</v>
      </c>
      <c r="G165" s="9"/>
      <c r="H165" s="8">
        <f>SUM(OrderBal18[[#This Row],[Annual
(Actual)]:[Unpaid]])</f>
        <v>367168.9</v>
      </c>
    </row>
    <row r="166" spans="1:8" x14ac:dyDescent="0.25">
      <c r="A166" s="7" t="s">
        <v>665</v>
      </c>
      <c r="B166" s="7" t="s">
        <v>827</v>
      </c>
      <c r="C166" s="7" t="s">
        <v>323</v>
      </c>
      <c r="D166" s="7" t="s">
        <v>921</v>
      </c>
      <c r="E166" s="7" t="s">
        <v>930</v>
      </c>
      <c r="F166" s="8">
        <v>8558432.4399999995</v>
      </c>
      <c r="G166" s="9"/>
      <c r="H166" s="8">
        <f>SUM(OrderBal18[[#This Row],[Annual
(Actual)]:[Unpaid]])</f>
        <v>8558432.4399999995</v>
      </c>
    </row>
    <row r="167" spans="1:8" x14ac:dyDescent="0.25">
      <c r="A167" s="7" t="s">
        <v>666</v>
      </c>
      <c r="B167" s="7" t="s">
        <v>325</v>
      </c>
      <c r="C167" s="7" t="s">
        <v>323</v>
      </c>
      <c r="D167" s="7" t="s">
        <v>912</v>
      </c>
      <c r="E167" s="7" t="s">
        <v>929</v>
      </c>
      <c r="F167" s="8">
        <v>179.19</v>
      </c>
      <c r="G167" s="9"/>
      <c r="H167" s="8">
        <f>SUM(OrderBal18[[#This Row],[Annual
(Actual)]:[Unpaid]])</f>
        <v>179.19</v>
      </c>
    </row>
    <row r="168" spans="1:8" x14ac:dyDescent="0.25">
      <c r="A168" s="7" t="s">
        <v>667</v>
      </c>
      <c r="B168" s="7" t="s">
        <v>326</v>
      </c>
      <c r="C168" s="7" t="s">
        <v>327</v>
      </c>
      <c r="D168" s="7" t="s">
        <v>921</v>
      </c>
      <c r="E168" s="7" t="s">
        <v>929</v>
      </c>
      <c r="F168" s="8">
        <v>164159.91</v>
      </c>
      <c r="G168" s="9"/>
      <c r="H168" s="8">
        <f>SUM(OrderBal18[[#This Row],[Annual
(Actual)]:[Unpaid]])</f>
        <v>164159.91</v>
      </c>
    </row>
    <row r="169" spans="1:8" x14ac:dyDescent="0.25">
      <c r="A169" s="7" t="s">
        <v>668</v>
      </c>
      <c r="B169" s="7" t="s">
        <v>328</v>
      </c>
      <c r="C169" s="7" t="s">
        <v>329</v>
      </c>
      <c r="D169" s="7" t="s">
        <v>921</v>
      </c>
      <c r="E169" s="7" t="s">
        <v>881</v>
      </c>
      <c r="F169" s="8">
        <v>628804.56999999995</v>
      </c>
      <c r="G169" s="9"/>
      <c r="H169" s="8">
        <f>SUM(OrderBal18[[#This Row],[Annual
(Actual)]:[Unpaid]])</f>
        <v>628804.56999999995</v>
      </c>
    </row>
    <row r="170" spans="1:8" x14ac:dyDescent="0.25">
      <c r="A170" s="7" t="s">
        <v>669</v>
      </c>
      <c r="B170" s="7" t="s">
        <v>330</v>
      </c>
      <c r="C170" s="7" t="s">
        <v>331</v>
      </c>
      <c r="D170" s="7" t="s">
        <v>26</v>
      </c>
      <c r="E170" s="7" t="s">
        <v>929</v>
      </c>
      <c r="F170" s="8">
        <v>0.1</v>
      </c>
      <c r="G170" s="9"/>
      <c r="H170" s="8">
        <f>SUM(OrderBal18[[#This Row],[Annual
(Actual)]:[Unpaid]])</f>
        <v>0.1</v>
      </c>
    </row>
    <row r="171" spans="1:8" x14ac:dyDescent="0.25">
      <c r="A171" s="7" t="s">
        <v>670</v>
      </c>
      <c r="B171" s="7" t="s">
        <v>332</v>
      </c>
      <c r="C171" s="7" t="s">
        <v>333</v>
      </c>
      <c r="D171" s="7" t="s">
        <v>921</v>
      </c>
      <c r="E171" s="7" t="s">
        <v>929</v>
      </c>
      <c r="F171" s="8">
        <v>25000</v>
      </c>
      <c r="G171" s="9"/>
      <c r="H171" s="8">
        <f>SUM(OrderBal18[[#This Row],[Annual
(Actual)]:[Unpaid]])</f>
        <v>25000</v>
      </c>
    </row>
    <row r="172" spans="1:8" x14ac:dyDescent="0.25">
      <c r="A172" s="7" t="s">
        <v>671</v>
      </c>
      <c r="B172" s="7" t="s">
        <v>334</v>
      </c>
      <c r="C172" s="7" t="s">
        <v>335</v>
      </c>
      <c r="D172" s="7" t="s">
        <v>921</v>
      </c>
      <c r="E172" s="7" t="s">
        <v>881</v>
      </c>
      <c r="F172" s="8">
        <v>299100.19</v>
      </c>
      <c r="G172" s="9"/>
      <c r="H172" s="8">
        <f>SUM(OrderBal18[[#This Row],[Annual
(Actual)]:[Unpaid]])</f>
        <v>299100.19</v>
      </c>
    </row>
    <row r="173" spans="1:8" x14ac:dyDescent="0.25">
      <c r="A173" s="7" t="s">
        <v>672</v>
      </c>
      <c r="B173" s="7" t="s">
        <v>336</v>
      </c>
      <c r="C173" s="7" t="s">
        <v>337</v>
      </c>
      <c r="D173" s="7" t="s">
        <v>921</v>
      </c>
      <c r="E173" s="7" t="s">
        <v>929</v>
      </c>
      <c r="F173" s="8">
        <v>33779.53</v>
      </c>
      <c r="G173" s="9"/>
      <c r="H173" s="8">
        <f>SUM(OrderBal18[[#This Row],[Annual
(Actual)]:[Unpaid]])</f>
        <v>33779.53</v>
      </c>
    </row>
    <row r="174" spans="1:8" x14ac:dyDescent="0.25">
      <c r="A174" s="7" t="s">
        <v>673</v>
      </c>
      <c r="B174" s="7" t="s">
        <v>338</v>
      </c>
      <c r="C174" s="7" t="s">
        <v>339</v>
      </c>
      <c r="D174" s="7" t="s">
        <v>843</v>
      </c>
      <c r="E174" s="7" t="s">
        <v>881</v>
      </c>
      <c r="F174" s="8">
        <v>138866.65</v>
      </c>
      <c r="G174" s="9"/>
      <c r="H174" s="8">
        <f>SUM(OrderBal18[[#This Row],[Annual
(Actual)]:[Unpaid]])</f>
        <v>138866.65</v>
      </c>
    </row>
    <row r="175" spans="1:8" x14ac:dyDescent="0.25">
      <c r="A175" s="7" t="s">
        <v>674</v>
      </c>
      <c r="B175" s="7" t="s">
        <v>340</v>
      </c>
      <c r="C175" s="7" t="s">
        <v>341</v>
      </c>
      <c r="D175" s="7" t="s">
        <v>921</v>
      </c>
      <c r="E175" s="7" t="s">
        <v>881</v>
      </c>
      <c r="F175" s="8">
        <v>324694.5</v>
      </c>
      <c r="G175" s="9"/>
      <c r="H175" s="8">
        <f>SUM(OrderBal18[[#This Row],[Annual
(Actual)]:[Unpaid]])</f>
        <v>324694.5</v>
      </c>
    </row>
    <row r="176" spans="1:8" x14ac:dyDescent="0.25">
      <c r="A176" s="7" t="s">
        <v>675</v>
      </c>
      <c r="B176" s="7" t="s">
        <v>342</v>
      </c>
      <c r="C176" s="7" t="s">
        <v>343</v>
      </c>
      <c r="D176" s="7" t="s">
        <v>921</v>
      </c>
      <c r="E176" s="7" t="s">
        <v>881</v>
      </c>
      <c r="F176" s="8">
        <v>44752.34</v>
      </c>
      <c r="G176" s="9"/>
      <c r="H176" s="8">
        <f>SUM(OrderBal18[[#This Row],[Annual
(Actual)]:[Unpaid]])</f>
        <v>44752.34</v>
      </c>
    </row>
    <row r="177" spans="1:8" x14ac:dyDescent="0.25">
      <c r="A177" s="7" t="s">
        <v>676</v>
      </c>
      <c r="B177" s="7" t="s">
        <v>344</v>
      </c>
      <c r="C177" s="7" t="s">
        <v>345</v>
      </c>
      <c r="D177" s="7" t="s">
        <v>921</v>
      </c>
      <c r="E177" s="7" t="s">
        <v>929</v>
      </c>
      <c r="F177" s="8">
        <v>83570.399999999994</v>
      </c>
      <c r="G177" s="9"/>
      <c r="H177" s="8">
        <f>SUM(OrderBal18[[#This Row],[Annual
(Actual)]:[Unpaid]])</f>
        <v>83570.399999999994</v>
      </c>
    </row>
    <row r="178" spans="1:8" x14ac:dyDescent="0.25">
      <c r="A178" s="7" t="s">
        <v>677</v>
      </c>
      <c r="B178" s="7" t="s">
        <v>346</v>
      </c>
      <c r="C178" s="7" t="s">
        <v>347</v>
      </c>
      <c r="D178" s="7" t="s">
        <v>921</v>
      </c>
      <c r="E178" s="7" t="s">
        <v>929</v>
      </c>
      <c r="F178" s="8">
        <v>125744.14</v>
      </c>
      <c r="G178" s="9"/>
      <c r="H178" s="8">
        <f>SUM(OrderBal18[[#This Row],[Annual
(Actual)]:[Unpaid]])</f>
        <v>125744.14</v>
      </c>
    </row>
    <row r="179" spans="1:8" x14ac:dyDescent="0.25">
      <c r="A179" s="7" t="s">
        <v>678</v>
      </c>
      <c r="B179" s="7" t="s">
        <v>348</v>
      </c>
      <c r="C179" s="7" t="s">
        <v>349</v>
      </c>
      <c r="D179" s="7" t="s">
        <v>921</v>
      </c>
      <c r="E179" s="7" t="s">
        <v>881</v>
      </c>
      <c r="F179" s="8">
        <v>934076.39</v>
      </c>
      <c r="G179" s="9"/>
      <c r="H179" s="8">
        <f>SUM(OrderBal18[[#This Row],[Annual
(Actual)]:[Unpaid]])</f>
        <v>934076.39</v>
      </c>
    </row>
    <row r="180" spans="1:8" x14ac:dyDescent="0.25">
      <c r="A180" s="7" t="s">
        <v>679</v>
      </c>
      <c r="B180" s="7" t="s">
        <v>350</v>
      </c>
      <c r="C180" s="7" t="s">
        <v>351</v>
      </c>
      <c r="D180" s="7" t="s">
        <v>880</v>
      </c>
      <c r="E180" s="7" t="s">
        <v>929</v>
      </c>
      <c r="F180" s="8">
        <v>0.09</v>
      </c>
      <c r="G180" s="9"/>
      <c r="H180" s="8">
        <f>SUM(OrderBal18[[#This Row],[Annual
(Actual)]:[Unpaid]])</f>
        <v>0.09</v>
      </c>
    </row>
    <row r="181" spans="1:8" x14ac:dyDescent="0.25">
      <c r="A181" s="7" t="s">
        <v>680</v>
      </c>
      <c r="B181" s="7" t="s">
        <v>352</v>
      </c>
      <c r="C181" s="7" t="s">
        <v>353</v>
      </c>
      <c r="D181" s="7" t="s">
        <v>72</v>
      </c>
      <c r="E181" s="7" t="s">
        <v>929</v>
      </c>
      <c r="F181" s="8">
        <v>0.08</v>
      </c>
      <c r="G181" s="9"/>
      <c r="H181" s="8">
        <f>SUM(OrderBal18[[#This Row],[Annual
(Actual)]:[Unpaid]])</f>
        <v>0.08</v>
      </c>
    </row>
    <row r="182" spans="1:8" x14ac:dyDescent="0.25">
      <c r="A182" s="7" t="s">
        <v>681</v>
      </c>
      <c r="B182" s="7" t="s">
        <v>354</v>
      </c>
      <c r="C182" s="7" t="s">
        <v>355</v>
      </c>
      <c r="D182" s="7" t="s">
        <v>921</v>
      </c>
      <c r="E182" s="7" t="s">
        <v>929</v>
      </c>
      <c r="F182" s="8">
        <v>888098.61</v>
      </c>
      <c r="G182" s="9"/>
      <c r="H182" s="8">
        <f>SUM(OrderBal18[[#This Row],[Annual
(Actual)]:[Unpaid]])</f>
        <v>888098.61</v>
      </c>
    </row>
    <row r="183" spans="1:8" x14ac:dyDescent="0.25">
      <c r="A183" s="7" t="s">
        <v>682</v>
      </c>
      <c r="B183" s="7" t="s">
        <v>356</v>
      </c>
      <c r="C183" s="7" t="s">
        <v>357</v>
      </c>
      <c r="D183" s="7" t="s">
        <v>921</v>
      </c>
      <c r="E183" s="7" t="s">
        <v>929</v>
      </c>
      <c r="F183" s="8">
        <v>247499.96</v>
      </c>
      <c r="G183" s="9"/>
      <c r="H183" s="8">
        <f>SUM(OrderBal18[[#This Row],[Annual
(Actual)]:[Unpaid]])</f>
        <v>247499.96</v>
      </c>
    </row>
    <row r="184" spans="1:8" x14ac:dyDescent="0.25">
      <c r="A184" s="7" t="s">
        <v>683</v>
      </c>
      <c r="B184" s="7" t="s">
        <v>358</v>
      </c>
      <c r="C184" s="7" t="s">
        <v>359</v>
      </c>
      <c r="D184" s="7" t="s">
        <v>921</v>
      </c>
      <c r="E184" s="7" t="s">
        <v>929</v>
      </c>
      <c r="F184" s="8">
        <v>289785.74</v>
      </c>
      <c r="G184" s="9"/>
      <c r="H184" s="8">
        <f>SUM(OrderBal18[[#This Row],[Annual
(Actual)]:[Unpaid]])</f>
        <v>289785.74</v>
      </c>
    </row>
    <row r="185" spans="1:8" x14ac:dyDescent="0.25">
      <c r="A185" s="7" t="s">
        <v>684</v>
      </c>
      <c r="B185" s="7" t="s">
        <v>360</v>
      </c>
      <c r="C185" s="7" t="s">
        <v>361</v>
      </c>
      <c r="D185" s="7" t="s">
        <v>921</v>
      </c>
      <c r="E185" s="7" t="s">
        <v>881</v>
      </c>
      <c r="F185" s="8">
        <v>399380.66</v>
      </c>
      <c r="G185" s="9"/>
      <c r="H185" s="8">
        <f>SUM(OrderBal18[[#This Row],[Annual
(Actual)]:[Unpaid]])</f>
        <v>399380.66</v>
      </c>
    </row>
    <row r="186" spans="1:8" x14ac:dyDescent="0.25">
      <c r="A186" s="7" t="s">
        <v>685</v>
      </c>
      <c r="B186" s="7" t="s">
        <v>362</v>
      </c>
      <c r="C186" s="7" t="s">
        <v>363</v>
      </c>
      <c r="D186" s="7" t="s">
        <v>921</v>
      </c>
      <c r="E186" s="7" t="s">
        <v>881</v>
      </c>
      <c r="F186" s="8">
        <v>243664.28</v>
      </c>
      <c r="G186" s="9"/>
      <c r="H186" s="8">
        <f>SUM(OrderBal18[[#This Row],[Annual
(Actual)]:[Unpaid]])</f>
        <v>243664.28</v>
      </c>
    </row>
    <row r="187" spans="1:8" x14ac:dyDescent="0.25">
      <c r="A187" s="7" t="s">
        <v>686</v>
      </c>
      <c r="B187" s="7" t="s">
        <v>364</v>
      </c>
      <c r="C187" s="7" t="s">
        <v>365</v>
      </c>
      <c r="D187" s="7" t="s">
        <v>12</v>
      </c>
      <c r="E187" s="7" t="s">
        <v>881</v>
      </c>
      <c r="F187" s="8">
        <v>0.05</v>
      </c>
      <c r="G187" s="9"/>
      <c r="H187" s="8">
        <f>SUM(OrderBal18[[#This Row],[Annual
(Actual)]:[Unpaid]])</f>
        <v>0.05</v>
      </c>
    </row>
    <row r="188" spans="1:8" x14ac:dyDescent="0.25">
      <c r="A188" s="7" t="s">
        <v>687</v>
      </c>
      <c r="B188" s="7" t="s">
        <v>366</v>
      </c>
      <c r="C188" s="7" t="s">
        <v>367</v>
      </c>
      <c r="D188" s="7" t="s">
        <v>913</v>
      </c>
      <c r="E188" s="7" t="s">
        <v>881</v>
      </c>
      <c r="F188" s="8">
        <v>0.12</v>
      </c>
      <c r="G188" s="9"/>
      <c r="H188" s="8">
        <f>SUM(OrderBal18[[#This Row],[Annual
(Actual)]:[Unpaid]])</f>
        <v>0.12</v>
      </c>
    </row>
    <row r="189" spans="1:8" x14ac:dyDescent="0.25">
      <c r="A189" s="7" t="s">
        <v>688</v>
      </c>
      <c r="B189" s="7" t="s">
        <v>368</v>
      </c>
      <c r="C189" s="7" t="s">
        <v>369</v>
      </c>
      <c r="D189" s="7" t="s">
        <v>921</v>
      </c>
      <c r="E189" s="7" t="s">
        <v>929</v>
      </c>
      <c r="F189" s="8">
        <v>126204.16</v>
      </c>
      <c r="G189" s="9"/>
      <c r="H189" s="8">
        <f>SUM(OrderBal18[[#This Row],[Annual
(Actual)]:[Unpaid]])</f>
        <v>126204.16</v>
      </c>
    </row>
    <row r="190" spans="1:8" x14ac:dyDescent="0.25">
      <c r="A190" s="7" t="s">
        <v>689</v>
      </c>
      <c r="B190" s="7" t="s">
        <v>370</v>
      </c>
      <c r="C190" s="7" t="s">
        <v>371</v>
      </c>
      <c r="D190" s="7" t="s">
        <v>921</v>
      </c>
      <c r="E190" s="7" t="s">
        <v>929</v>
      </c>
      <c r="F190" s="8">
        <v>-0.04</v>
      </c>
      <c r="G190" s="9"/>
      <c r="H190" s="8">
        <f>SUM(OrderBal18[[#This Row],[Annual
(Actual)]:[Unpaid]])</f>
        <v>-0.04</v>
      </c>
    </row>
    <row r="191" spans="1:8" x14ac:dyDescent="0.25">
      <c r="A191" s="7" t="s">
        <v>690</v>
      </c>
      <c r="B191" s="7" t="s">
        <v>372</v>
      </c>
      <c r="C191" s="7" t="s">
        <v>373</v>
      </c>
      <c r="D191" s="7" t="s">
        <v>304</v>
      </c>
      <c r="E191" s="7" t="s">
        <v>929</v>
      </c>
      <c r="F191" s="8">
        <v>0.33</v>
      </c>
      <c r="G191" s="9"/>
      <c r="H191" s="8">
        <f>SUM(OrderBal18[[#This Row],[Annual
(Actual)]:[Unpaid]])</f>
        <v>0.33</v>
      </c>
    </row>
    <row r="192" spans="1:8" x14ac:dyDescent="0.25">
      <c r="A192" s="7" t="s">
        <v>691</v>
      </c>
      <c r="B192" s="7" t="s">
        <v>374</v>
      </c>
      <c r="C192" s="7" t="s">
        <v>373</v>
      </c>
      <c r="D192" s="7" t="s">
        <v>777</v>
      </c>
      <c r="E192" s="7" t="s">
        <v>929</v>
      </c>
      <c r="F192" s="8">
        <v>-0.1</v>
      </c>
      <c r="G192" s="9"/>
      <c r="H192" s="8">
        <f>SUM(OrderBal18[[#This Row],[Annual
(Actual)]:[Unpaid]])</f>
        <v>-0.1</v>
      </c>
    </row>
    <row r="193" spans="1:8" x14ac:dyDescent="0.25">
      <c r="A193" s="7" t="s">
        <v>692</v>
      </c>
      <c r="B193" s="7" t="s">
        <v>375</v>
      </c>
      <c r="C193" s="7" t="s">
        <v>376</v>
      </c>
      <c r="D193" s="7" t="s">
        <v>921</v>
      </c>
      <c r="E193" s="7" t="s">
        <v>929</v>
      </c>
      <c r="F193" s="8">
        <v>-11100</v>
      </c>
      <c r="G193" s="9"/>
      <c r="H193" s="8">
        <f>SUM(OrderBal18[[#This Row],[Annual
(Actual)]:[Unpaid]])</f>
        <v>-11100</v>
      </c>
    </row>
    <row r="194" spans="1:8" x14ac:dyDescent="0.25">
      <c r="A194" s="7" t="s">
        <v>693</v>
      </c>
      <c r="B194" s="7" t="s">
        <v>377</v>
      </c>
      <c r="C194" s="7" t="s">
        <v>378</v>
      </c>
      <c r="D194" s="7" t="s">
        <v>921</v>
      </c>
      <c r="E194" s="7" t="s">
        <v>929</v>
      </c>
      <c r="F194" s="8">
        <v>532134</v>
      </c>
      <c r="G194" s="9"/>
      <c r="H194" s="8">
        <f>SUM(OrderBal18[[#This Row],[Annual
(Actual)]:[Unpaid]])</f>
        <v>532134</v>
      </c>
    </row>
    <row r="195" spans="1:8" x14ac:dyDescent="0.25">
      <c r="A195" s="7" t="s">
        <v>694</v>
      </c>
      <c r="B195" s="7" t="s">
        <v>379</v>
      </c>
      <c r="C195" s="7" t="s">
        <v>380</v>
      </c>
      <c r="D195" s="7" t="s">
        <v>921</v>
      </c>
      <c r="E195" s="7" t="s">
        <v>929</v>
      </c>
      <c r="F195" s="8">
        <v>96083.24</v>
      </c>
      <c r="G195" s="9"/>
      <c r="H195" s="8">
        <f>SUM(OrderBal18[[#This Row],[Annual
(Actual)]:[Unpaid]])</f>
        <v>96083.24</v>
      </c>
    </row>
    <row r="196" spans="1:8" x14ac:dyDescent="0.25">
      <c r="A196" s="7" t="s">
        <v>695</v>
      </c>
      <c r="B196" s="7" t="s">
        <v>381</v>
      </c>
      <c r="C196" s="7" t="s">
        <v>382</v>
      </c>
      <c r="D196" s="7" t="s">
        <v>281</v>
      </c>
      <c r="E196" s="7" t="s">
        <v>929</v>
      </c>
      <c r="F196" s="8">
        <v>-4.6399999999999997</v>
      </c>
      <c r="G196" s="9"/>
      <c r="H196" s="8">
        <f>SUM(OrderBal18[[#This Row],[Annual
(Actual)]:[Unpaid]])</f>
        <v>-4.6399999999999997</v>
      </c>
    </row>
    <row r="197" spans="1:8" x14ac:dyDescent="0.25">
      <c r="A197" s="7" t="s">
        <v>696</v>
      </c>
      <c r="B197" s="7" t="s">
        <v>383</v>
      </c>
      <c r="C197" s="7" t="s">
        <v>384</v>
      </c>
      <c r="D197" s="7" t="s">
        <v>921</v>
      </c>
      <c r="E197" s="7" t="s">
        <v>929</v>
      </c>
      <c r="F197" s="8">
        <v>23062.560000000001</v>
      </c>
      <c r="G197" s="9"/>
      <c r="H197" s="8">
        <f>SUM(OrderBal18[[#This Row],[Annual
(Actual)]:[Unpaid]])</f>
        <v>23062.560000000001</v>
      </c>
    </row>
    <row r="198" spans="1:8" x14ac:dyDescent="0.25">
      <c r="A198" s="7" t="s">
        <v>697</v>
      </c>
      <c r="B198" s="7" t="s">
        <v>817</v>
      </c>
      <c r="C198" s="7" t="s">
        <v>385</v>
      </c>
      <c r="D198" s="7" t="s">
        <v>921</v>
      </c>
      <c r="E198" s="7" t="s">
        <v>929</v>
      </c>
      <c r="F198" s="8">
        <v>22668.32</v>
      </c>
      <c r="G198" s="9"/>
      <c r="H198" s="8">
        <f>SUM(OrderBal18[[#This Row],[Annual
(Actual)]:[Unpaid]])</f>
        <v>22668.32</v>
      </c>
    </row>
    <row r="199" spans="1:8" x14ac:dyDescent="0.25">
      <c r="A199" s="7" t="s">
        <v>698</v>
      </c>
      <c r="B199" s="7" t="s">
        <v>386</v>
      </c>
      <c r="C199" s="7" t="s">
        <v>385</v>
      </c>
      <c r="D199" s="7" t="s">
        <v>921</v>
      </c>
      <c r="E199" s="7" t="s">
        <v>929</v>
      </c>
      <c r="F199" s="8">
        <v>7770.7</v>
      </c>
      <c r="G199" s="10"/>
      <c r="H199" s="8">
        <f>SUM(OrderBal18[[#This Row],[Annual
(Actual)]:[Unpaid]])</f>
        <v>7770.7</v>
      </c>
    </row>
    <row r="200" spans="1:8" x14ac:dyDescent="0.25">
      <c r="A200" s="7" t="s">
        <v>699</v>
      </c>
      <c r="B200" s="7" t="s">
        <v>387</v>
      </c>
      <c r="C200" s="7" t="s">
        <v>385</v>
      </c>
      <c r="D200" s="7" t="s">
        <v>204</v>
      </c>
      <c r="E200" s="7" t="s">
        <v>930</v>
      </c>
      <c r="F200" s="8">
        <v>0.05</v>
      </c>
      <c r="G200" s="9"/>
      <c r="H200" s="8">
        <f>SUM(OrderBal18[[#This Row],[Annual
(Actual)]:[Unpaid]])</f>
        <v>0.05</v>
      </c>
    </row>
    <row r="201" spans="1:8" x14ac:dyDescent="0.25">
      <c r="A201" s="7" t="s">
        <v>700</v>
      </c>
      <c r="B201" s="7" t="s">
        <v>388</v>
      </c>
      <c r="C201" s="7" t="s">
        <v>389</v>
      </c>
      <c r="D201" s="7" t="s">
        <v>921</v>
      </c>
      <c r="E201" s="7" t="s">
        <v>931</v>
      </c>
      <c r="F201" s="8">
        <v>2404401.7200000002</v>
      </c>
      <c r="G201" s="11"/>
      <c r="H201" s="8">
        <f>SUM(OrderBal18[[#This Row],[Annual
(Actual)]:[Unpaid]])</f>
        <v>2404401.7200000002</v>
      </c>
    </row>
    <row r="202" spans="1:8" x14ac:dyDescent="0.25">
      <c r="A202" s="7" t="s">
        <v>701</v>
      </c>
      <c r="B202" s="7" t="s">
        <v>390</v>
      </c>
      <c r="C202" s="7" t="s">
        <v>391</v>
      </c>
      <c r="D202" s="7" t="s">
        <v>921</v>
      </c>
      <c r="E202" s="7" t="s">
        <v>929</v>
      </c>
      <c r="F202" s="8">
        <v>68666.61</v>
      </c>
      <c r="G202" s="9"/>
      <c r="H202" s="8">
        <f>SUM(OrderBal18[[#This Row],[Annual
(Actual)]:[Unpaid]])</f>
        <v>68666.61</v>
      </c>
    </row>
    <row r="203" spans="1:8" x14ac:dyDescent="0.25">
      <c r="A203" s="7" t="s">
        <v>702</v>
      </c>
      <c r="B203" s="7" t="s">
        <v>392</v>
      </c>
      <c r="C203" s="7" t="s">
        <v>393</v>
      </c>
      <c r="D203" s="7" t="s">
        <v>921</v>
      </c>
      <c r="E203" s="7" t="s">
        <v>881</v>
      </c>
      <c r="F203" s="8">
        <v>206997.8</v>
      </c>
      <c r="G203" s="9"/>
      <c r="H203" s="8">
        <f>SUM(OrderBal18[[#This Row],[Annual
(Actual)]:[Unpaid]])</f>
        <v>206997.8</v>
      </c>
    </row>
    <row r="204" spans="1:8" x14ac:dyDescent="0.25">
      <c r="A204" s="7" t="s">
        <v>703</v>
      </c>
      <c r="B204" s="7" t="s">
        <v>394</v>
      </c>
      <c r="C204" s="7" t="s">
        <v>395</v>
      </c>
      <c r="D204" s="7" t="s">
        <v>921</v>
      </c>
      <c r="E204" s="7" t="s">
        <v>929</v>
      </c>
      <c r="F204" s="8">
        <v>8314800.2199999997</v>
      </c>
      <c r="G204" s="9"/>
      <c r="H204" s="8">
        <f>SUM(OrderBal18[[#This Row],[Annual
(Actual)]:[Unpaid]])</f>
        <v>8314800.2199999997</v>
      </c>
    </row>
    <row r="205" spans="1:8" x14ac:dyDescent="0.25">
      <c r="A205" s="7" t="s">
        <v>704</v>
      </c>
      <c r="B205" s="7" t="s">
        <v>396</v>
      </c>
      <c r="C205" s="7" t="s">
        <v>397</v>
      </c>
      <c r="D205" s="7" t="s">
        <v>843</v>
      </c>
      <c r="E205" s="7" t="s">
        <v>929</v>
      </c>
      <c r="F205" s="8">
        <v>0.02</v>
      </c>
      <c r="G205" s="9"/>
      <c r="H205" s="8">
        <f>SUM(OrderBal18[[#This Row],[Annual
(Actual)]:[Unpaid]])</f>
        <v>0.02</v>
      </c>
    </row>
    <row r="206" spans="1:8" x14ac:dyDescent="0.25">
      <c r="A206" s="7" t="s">
        <v>705</v>
      </c>
      <c r="B206" s="7" t="s">
        <v>818</v>
      </c>
      <c r="C206" s="7" t="s">
        <v>397</v>
      </c>
      <c r="D206" s="7" t="s">
        <v>921</v>
      </c>
      <c r="E206" s="7" t="s">
        <v>929</v>
      </c>
      <c r="F206" s="8">
        <v>2339521.2200000002</v>
      </c>
      <c r="G206" s="9"/>
      <c r="H206" s="8">
        <f>SUM(OrderBal18[[#This Row],[Annual
(Actual)]:[Unpaid]])</f>
        <v>2339521.2200000002</v>
      </c>
    </row>
    <row r="207" spans="1:8" ht="13.5" customHeight="1" x14ac:dyDescent="0.25">
      <c r="A207" s="7" t="s">
        <v>819</v>
      </c>
      <c r="B207" s="7" t="s">
        <v>820</v>
      </c>
      <c r="C207" s="7" t="s">
        <v>399</v>
      </c>
      <c r="D207" s="7" t="s">
        <v>921</v>
      </c>
      <c r="E207" s="7" t="s">
        <v>929</v>
      </c>
      <c r="F207" s="8">
        <v>1121645.75</v>
      </c>
      <c r="G207" s="9"/>
      <c r="H207" s="8">
        <f>SUM(OrderBal18[[#This Row],[Annual
(Actual)]:[Unpaid]])</f>
        <v>1121645.75</v>
      </c>
    </row>
    <row r="208" spans="1:8" x14ac:dyDescent="0.25">
      <c r="A208" s="7" t="s">
        <v>706</v>
      </c>
      <c r="B208" s="7" t="s">
        <v>398</v>
      </c>
      <c r="C208" s="7" t="s">
        <v>399</v>
      </c>
      <c r="D208" s="7" t="s">
        <v>892</v>
      </c>
      <c r="E208" s="7" t="s">
        <v>929</v>
      </c>
      <c r="F208" s="8">
        <v>0.02</v>
      </c>
      <c r="G208" s="9"/>
      <c r="H208" s="8">
        <f>SUM(OrderBal18[[#This Row],[Annual
(Actual)]:[Unpaid]])</f>
        <v>0.02</v>
      </c>
    </row>
    <row r="209" spans="1:8" x14ac:dyDescent="0.25">
      <c r="A209" s="7" t="s">
        <v>707</v>
      </c>
      <c r="B209" s="7" t="s">
        <v>400</v>
      </c>
      <c r="C209" s="7" t="s">
        <v>401</v>
      </c>
      <c r="D209" s="7" t="s">
        <v>913</v>
      </c>
      <c r="E209" s="7" t="s">
        <v>931</v>
      </c>
      <c r="F209" s="8">
        <v>-93782.01</v>
      </c>
      <c r="G209" s="9"/>
      <c r="H209" s="8">
        <f>SUM(OrderBal18[[#This Row],[Annual
(Actual)]:[Unpaid]])</f>
        <v>-93782.01</v>
      </c>
    </row>
    <row r="210" spans="1:8" x14ac:dyDescent="0.25">
      <c r="A210" s="7" t="s">
        <v>708</v>
      </c>
      <c r="B210" s="7" t="s">
        <v>402</v>
      </c>
      <c r="C210" s="7" t="s">
        <v>397</v>
      </c>
      <c r="D210" s="7" t="s">
        <v>921</v>
      </c>
      <c r="E210" s="7" t="s">
        <v>881</v>
      </c>
      <c r="F210" s="8">
        <v>214120.5</v>
      </c>
      <c r="G210" s="9"/>
      <c r="H210" s="8">
        <f>SUM(OrderBal18[[#This Row],[Annual
(Actual)]:[Unpaid]])</f>
        <v>214120.5</v>
      </c>
    </row>
    <row r="211" spans="1:8" x14ac:dyDescent="0.25">
      <c r="A211" s="7" t="s">
        <v>709</v>
      </c>
      <c r="B211" s="7" t="s">
        <v>403</v>
      </c>
      <c r="C211" s="7" t="s">
        <v>404</v>
      </c>
      <c r="D211" s="7" t="s">
        <v>921</v>
      </c>
      <c r="E211" s="7" t="s">
        <v>881</v>
      </c>
      <c r="F211" s="8">
        <v>14848.81</v>
      </c>
      <c r="G211" s="9"/>
      <c r="H211" s="8">
        <f>SUM(OrderBal18[[#This Row],[Annual
(Actual)]:[Unpaid]])</f>
        <v>14848.81</v>
      </c>
    </row>
    <row r="212" spans="1:8" x14ac:dyDescent="0.25">
      <c r="A212" s="7" t="s">
        <v>710</v>
      </c>
      <c r="B212" s="7" t="s">
        <v>405</v>
      </c>
      <c r="C212" s="7" t="s">
        <v>406</v>
      </c>
      <c r="D212" s="7" t="s">
        <v>921</v>
      </c>
      <c r="E212" s="7" t="s">
        <v>881</v>
      </c>
      <c r="F212" s="8">
        <v>108209.52</v>
      </c>
      <c r="G212" s="9"/>
      <c r="H212" s="8">
        <f>SUM(OrderBal18[[#This Row],[Annual
(Actual)]:[Unpaid]])</f>
        <v>108209.52</v>
      </c>
    </row>
    <row r="213" spans="1:8" x14ac:dyDescent="0.25">
      <c r="A213" s="7" t="s">
        <v>711</v>
      </c>
      <c r="B213" s="7" t="s">
        <v>407</v>
      </c>
      <c r="C213" s="7" t="s">
        <v>408</v>
      </c>
      <c r="D213" s="7" t="s">
        <v>921</v>
      </c>
      <c r="E213" s="7" t="s">
        <v>929</v>
      </c>
      <c r="F213" s="8">
        <v>73831.679999999993</v>
      </c>
      <c r="G213" s="9"/>
      <c r="H213" s="8">
        <f>SUM(OrderBal18[[#This Row],[Annual
(Actual)]:[Unpaid]])</f>
        <v>73831.679999999993</v>
      </c>
    </row>
    <row r="214" spans="1:8" x14ac:dyDescent="0.25">
      <c r="A214" s="7" t="s">
        <v>712</v>
      </c>
      <c r="B214" s="7" t="s">
        <v>409</v>
      </c>
      <c r="C214" s="7" t="s">
        <v>410</v>
      </c>
      <c r="D214" s="7" t="s">
        <v>921</v>
      </c>
      <c r="E214" s="7" t="s">
        <v>929</v>
      </c>
      <c r="F214" s="8">
        <v>117539.86</v>
      </c>
      <c r="G214" s="9"/>
      <c r="H214" s="8">
        <f>SUM(OrderBal18[[#This Row],[Annual
(Actual)]:[Unpaid]])</f>
        <v>117539.86</v>
      </c>
    </row>
    <row r="215" spans="1:8" x14ac:dyDescent="0.25">
      <c r="A215" s="7" t="s">
        <v>713</v>
      </c>
      <c r="B215" s="7" t="s">
        <v>411</v>
      </c>
      <c r="C215" s="7" t="s">
        <v>412</v>
      </c>
      <c r="D215" s="7" t="s">
        <v>921</v>
      </c>
      <c r="E215" s="7" t="s">
        <v>929</v>
      </c>
      <c r="F215" s="8">
        <v>34862.660000000003</v>
      </c>
      <c r="G215" s="9"/>
      <c r="H215" s="8">
        <f>SUM(OrderBal18[[#This Row],[Annual
(Actual)]:[Unpaid]])</f>
        <v>34862.660000000003</v>
      </c>
    </row>
    <row r="216" spans="1:8" x14ac:dyDescent="0.25">
      <c r="A216" s="7" t="s">
        <v>714</v>
      </c>
      <c r="B216" s="7" t="s">
        <v>413</v>
      </c>
      <c r="C216" s="7" t="s">
        <v>414</v>
      </c>
      <c r="D216" s="7" t="s">
        <v>921</v>
      </c>
      <c r="E216" s="7" t="s">
        <v>931</v>
      </c>
      <c r="F216" s="8">
        <v>215832.9</v>
      </c>
      <c r="G216" s="9"/>
      <c r="H216" s="8">
        <f>SUM(OrderBal18[[#This Row],[Annual
(Actual)]:[Unpaid]])</f>
        <v>215832.9</v>
      </c>
    </row>
    <row r="217" spans="1:8" x14ac:dyDescent="0.25">
      <c r="A217" s="7" t="s">
        <v>715</v>
      </c>
      <c r="B217" s="7" t="s">
        <v>415</v>
      </c>
      <c r="C217" s="7" t="s">
        <v>416</v>
      </c>
      <c r="D217" s="7" t="s">
        <v>921</v>
      </c>
      <c r="E217" s="7" t="s">
        <v>881</v>
      </c>
      <c r="F217" s="8">
        <v>35164.69</v>
      </c>
      <c r="G217" s="9"/>
      <c r="H217" s="8">
        <f>SUM(OrderBal18[[#This Row],[Annual
(Actual)]:[Unpaid]])</f>
        <v>35164.69</v>
      </c>
    </row>
    <row r="218" spans="1:8" x14ac:dyDescent="0.25">
      <c r="A218" s="7" t="s">
        <v>844</v>
      </c>
      <c r="B218" s="7" t="s">
        <v>893</v>
      </c>
      <c r="C218" s="7" t="s">
        <v>845</v>
      </c>
      <c r="D218" s="7" t="s">
        <v>921</v>
      </c>
      <c r="E218" s="7" t="s">
        <v>929</v>
      </c>
      <c r="F218" s="8">
        <v>87499.98</v>
      </c>
      <c r="G218" s="9"/>
      <c r="H218" s="8">
        <f>SUM(OrderBal18[[#This Row],[Annual
(Actual)]:[Unpaid]])</f>
        <v>87499.98</v>
      </c>
    </row>
    <row r="219" spans="1:8" x14ac:dyDescent="0.25">
      <c r="A219" s="7" t="s">
        <v>716</v>
      </c>
      <c r="B219" s="7" t="s">
        <v>417</v>
      </c>
      <c r="C219" s="7" t="s">
        <v>418</v>
      </c>
      <c r="D219" s="7" t="s">
        <v>913</v>
      </c>
      <c r="E219" s="7" t="s">
        <v>929</v>
      </c>
      <c r="F219" s="8">
        <v>829676.06</v>
      </c>
      <c r="G219" s="9"/>
      <c r="H219" s="8">
        <f>SUM(OrderBal18[[#This Row],[Annual
(Actual)]:[Unpaid]])</f>
        <v>829676.06</v>
      </c>
    </row>
    <row r="220" spans="1:8" x14ac:dyDescent="0.25">
      <c r="A220" s="7" t="s">
        <v>717</v>
      </c>
      <c r="B220" s="7" t="s">
        <v>419</v>
      </c>
      <c r="C220" s="7" t="s">
        <v>420</v>
      </c>
      <c r="D220" s="7" t="s">
        <v>91</v>
      </c>
      <c r="E220" s="7" t="s">
        <v>779</v>
      </c>
      <c r="F220" s="8">
        <v>549698</v>
      </c>
      <c r="G220" s="9"/>
      <c r="H220" s="8">
        <f>SUM(OrderBal18[[#This Row],[Annual
(Actual)]:[Unpaid]])</f>
        <v>549698</v>
      </c>
    </row>
    <row r="221" spans="1:8" x14ac:dyDescent="0.25">
      <c r="A221" s="7" t="s">
        <v>718</v>
      </c>
      <c r="B221" s="7" t="s">
        <v>421</v>
      </c>
      <c r="C221" s="7" t="s">
        <v>422</v>
      </c>
      <c r="D221" s="7" t="s">
        <v>921</v>
      </c>
      <c r="E221" s="7" t="s">
        <v>929</v>
      </c>
      <c r="F221" s="8">
        <v>548194.07999999996</v>
      </c>
      <c r="G221" s="9"/>
      <c r="H221" s="8">
        <f>SUM(OrderBal18[[#This Row],[Annual
(Actual)]:[Unpaid]])</f>
        <v>548194.07999999996</v>
      </c>
    </row>
    <row r="222" spans="1:8" x14ac:dyDescent="0.25">
      <c r="A222" s="7" t="s">
        <v>719</v>
      </c>
      <c r="B222" s="7" t="s">
        <v>423</v>
      </c>
      <c r="C222" s="7" t="s">
        <v>422</v>
      </c>
      <c r="D222" s="7" t="s">
        <v>921</v>
      </c>
      <c r="E222" s="7" t="s">
        <v>929</v>
      </c>
      <c r="F222" s="8">
        <v>133311.18</v>
      </c>
      <c r="G222" s="9"/>
      <c r="H222" s="8">
        <f>SUM(OrderBal18[[#This Row],[Annual
(Actual)]:[Unpaid]])</f>
        <v>133311.18</v>
      </c>
    </row>
    <row r="223" spans="1:8" x14ac:dyDescent="0.25">
      <c r="A223" s="7" t="s">
        <v>798</v>
      </c>
      <c r="B223" s="7" t="s">
        <v>799</v>
      </c>
      <c r="C223" s="7" t="s">
        <v>422</v>
      </c>
      <c r="D223" s="7" t="s">
        <v>812</v>
      </c>
      <c r="E223" s="7" t="s">
        <v>498</v>
      </c>
      <c r="F223" s="8">
        <v>612</v>
      </c>
      <c r="G223" s="9"/>
      <c r="H223" s="8">
        <f>SUM(OrderBal18[[#This Row],[Annual
(Actual)]:[Unpaid]])</f>
        <v>612</v>
      </c>
    </row>
    <row r="224" spans="1:8" x14ac:dyDescent="0.25">
      <c r="A224" s="7" t="s">
        <v>720</v>
      </c>
      <c r="B224" s="7" t="s">
        <v>424</v>
      </c>
      <c r="C224" s="7" t="s">
        <v>425</v>
      </c>
      <c r="D224" s="7" t="s">
        <v>921</v>
      </c>
      <c r="E224" s="7" t="s">
        <v>929</v>
      </c>
      <c r="F224" s="8">
        <v>143385.66</v>
      </c>
      <c r="G224" s="9"/>
      <c r="H224" s="8">
        <f>SUM(OrderBal18[[#This Row],[Annual
(Actual)]:[Unpaid]])</f>
        <v>143385.66</v>
      </c>
    </row>
    <row r="225" spans="1:8" x14ac:dyDescent="0.25">
      <c r="A225" s="7" t="s">
        <v>721</v>
      </c>
      <c r="B225" s="7" t="s">
        <v>427</v>
      </c>
      <c r="C225" s="7" t="s">
        <v>426</v>
      </c>
      <c r="D225" s="7" t="s">
        <v>913</v>
      </c>
      <c r="E225" s="7" t="s">
        <v>929</v>
      </c>
      <c r="F225" s="8">
        <v>6018536</v>
      </c>
      <c r="G225" s="9"/>
      <c r="H225" s="8">
        <f>SUM(OrderBal18[[#This Row],[Annual
(Actual)]:[Unpaid]])</f>
        <v>6018536</v>
      </c>
    </row>
    <row r="226" spans="1:8" x14ac:dyDescent="0.25">
      <c r="A226" s="7" t="s">
        <v>722</v>
      </c>
      <c r="B226" s="7" t="s">
        <v>428</v>
      </c>
      <c r="C226" s="7" t="s">
        <v>426</v>
      </c>
      <c r="D226" s="7" t="s">
        <v>921</v>
      </c>
      <c r="E226" s="7" t="s">
        <v>929</v>
      </c>
      <c r="F226" s="8">
        <v>1878950.12</v>
      </c>
      <c r="G226" s="9"/>
      <c r="H226" s="8">
        <f>SUM(OrderBal18[[#This Row],[Annual
(Actual)]:[Unpaid]])</f>
        <v>1878950.12</v>
      </c>
    </row>
    <row r="227" spans="1:8" x14ac:dyDescent="0.25">
      <c r="A227" s="7" t="s">
        <v>723</v>
      </c>
      <c r="B227" s="7" t="s">
        <v>429</v>
      </c>
      <c r="C227" s="7" t="s">
        <v>430</v>
      </c>
      <c r="D227" s="7" t="s">
        <v>921</v>
      </c>
      <c r="E227" s="7" t="s">
        <v>929</v>
      </c>
      <c r="F227" s="8">
        <v>51791.519999999997</v>
      </c>
      <c r="G227" s="9"/>
      <c r="H227" s="8">
        <f>SUM(OrderBal18[[#This Row],[Annual
(Actual)]:[Unpaid]])</f>
        <v>51791.519999999997</v>
      </c>
    </row>
    <row r="228" spans="1:8" x14ac:dyDescent="0.25">
      <c r="A228" s="7" t="s">
        <v>724</v>
      </c>
      <c r="B228" s="7" t="s">
        <v>431</v>
      </c>
      <c r="C228" s="7" t="s">
        <v>432</v>
      </c>
      <c r="D228" s="7" t="s">
        <v>913</v>
      </c>
      <c r="E228" s="7" t="s">
        <v>48</v>
      </c>
      <c r="F228" s="8">
        <v>743686.54</v>
      </c>
      <c r="G228" s="9"/>
      <c r="H228" s="8">
        <f>SUM(OrderBal18[[#This Row],[Annual
(Actual)]:[Unpaid]])</f>
        <v>743686.54</v>
      </c>
    </row>
    <row r="229" spans="1:8" x14ac:dyDescent="0.25">
      <c r="A229" s="7" t="s">
        <v>725</v>
      </c>
      <c r="B229" s="7" t="s">
        <v>433</v>
      </c>
      <c r="C229" s="7" t="s">
        <v>432</v>
      </c>
      <c r="D229" s="7" t="s">
        <v>921</v>
      </c>
      <c r="E229" s="7" t="s">
        <v>881</v>
      </c>
      <c r="F229" s="8">
        <v>4637679.1399999997</v>
      </c>
      <c r="G229" s="9"/>
      <c r="H229" s="8">
        <f>SUM(OrderBal18[[#This Row],[Annual
(Actual)]:[Unpaid]])</f>
        <v>4637679.1399999997</v>
      </c>
    </row>
    <row r="230" spans="1:8" x14ac:dyDescent="0.25">
      <c r="A230" s="7" t="s">
        <v>726</v>
      </c>
      <c r="B230" s="7" t="s">
        <v>434</v>
      </c>
      <c r="C230" s="7" t="s">
        <v>435</v>
      </c>
      <c r="D230" s="7" t="s">
        <v>921</v>
      </c>
      <c r="E230" s="7" t="s">
        <v>929</v>
      </c>
      <c r="F230" s="8">
        <v>0.04</v>
      </c>
      <c r="G230" s="9"/>
      <c r="H230" s="8">
        <f>SUM(OrderBal18[[#This Row],[Annual
(Actual)]:[Unpaid]])</f>
        <v>0.04</v>
      </c>
    </row>
    <row r="231" spans="1:8" x14ac:dyDescent="0.25">
      <c r="A231" s="7" t="s">
        <v>727</v>
      </c>
      <c r="B231" s="7" t="s">
        <v>436</v>
      </c>
      <c r="C231" s="7" t="s">
        <v>437</v>
      </c>
      <c r="D231" s="7" t="s">
        <v>921</v>
      </c>
      <c r="E231" s="7" t="s">
        <v>929</v>
      </c>
      <c r="F231" s="8">
        <v>177498.23</v>
      </c>
      <c r="G231" s="9"/>
      <c r="H231" s="8">
        <f>SUM(OrderBal18[[#This Row],[Annual
(Actual)]:[Unpaid]])</f>
        <v>177498.23</v>
      </c>
    </row>
    <row r="232" spans="1:8" x14ac:dyDescent="0.25">
      <c r="A232" s="7" t="s">
        <v>728</v>
      </c>
      <c r="B232" s="7" t="s">
        <v>438</v>
      </c>
      <c r="C232" s="7" t="s">
        <v>439</v>
      </c>
      <c r="D232" s="7" t="s">
        <v>921</v>
      </c>
      <c r="E232" s="7" t="s">
        <v>881</v>
      </c>
      <c r="F232" s="8">
        <v>130143.28</v>
      </c>
      <c r="G232" s="9"/>
      <c r="H232" s="8">
        <f>SUM(OrderBal18[[#This Row],[Annual
(Actual)]:[Unpaid]])</f>
        <v>130143.28</v>
      </c>
    </row>
    <row r="233" spans="1:8" x14ac:dyDescent="0.25">
      <c r="A233" s="7" t="s">
        <v>729</v>
      </c>
      <c r="B233" s="7" t="s">
        <v>440</v>
      </c>
      <c r="C233" s="7" t="s">
        <v>441</v>
      </c>
      <c r="D233" s="7" t="s">
        <v>921</v>
      </c>
      <c r="E233" s="7" t="s">
        <v>929</v>
      </c>
      <c r="F233" s="8">
        <v>6473996.2000000002</v>
      </c>
      <c r="G233" s="9"/>
      <c r="H233" s="8">
        <f>SUM(OrderBal18[[#This Row],[Annual
(Actual)]:[Unpaid]])</f>
        <v>6473996.2000000002</v>
      </c>
    </row>
    <row r="234" spans="1:8" x14ac:dyDescent="0.25">
      <c r="A234" s="7" t="s">
        <v>730</v>
      </c>
      <c r="B234" s="7" t="s">
        <v>442</v>
      </c>
      <c r="C234" s="7" t="s">
        <v>441</v>
      </c>
      <c r="D234" s="7" t="s">
        <v>921</v>
      </c>
      <c r="E234" s="7" t="s">
        <v>929</v>
      </c>
      <c r="F234" s="8">
        <v>1960069.42</v>
      </c>
      <c r="G234" s="9"/>
      <c r="H234" s="8">
        <f>SUM(OrderBal18[[#This Row],[Annual
(Actual)]:[Unpaid]])</f>
        <v>1960069.42</v>
      </c>
    </row>
    <row r="235" spans="1:8" x14ac:dyDescent="0.25">
      <c r="A235" s="7" t="s">
        <v>731</v>
      </c>
      <c r="B235" s="7" t="s">
        <v>443</v>
      </c>
      <c r="C235" s="7" t="s">
        <v>444</v>
      </c>
      <c r="D235" s="7" t="s">
        <v>921</v>
      </c>
      <c r="E235" s="7" t="s">
        <v>929</v>
      </c>
      <c r="F235" s="8">
        <v>92737.04</v>
      </c>
      <c r="G235" s="9"/>
      <c r="H235" s="8">
        <f>SUM(OrderBal18[[#This Row],[Annual
(Actual)]:[Unpaid]])</f>
        <v>92737.04</v>
      </c>
    </row>
    <row r="236" spans="1:8" x14ac:dyDescent="0.25">
      <c r="A236" s="7" t="s">
        <v>828</v>
      </c>
      <c r="B236" s="7" t="s">
        <v>829</v>
      </c>
      <c r="C236" s="7" t="s">
        <v>830</v>
      </c>
      <c r="D236" s="7" t="s">
        <v>921</v>
      </c>
      <c r="E236" s="7" t="s">
        <v>929</v>
      </c>
      <c r="F236" s="8">
        <v>86183.76</v>
      </c>
      <c r="G236" s="9"/>
      <c r="H236" s="8">
        <f>SUM(OrderBal18[[#This Row],[Annual
(Actual)]:[Unpaid]])</f>
        <v>86183.76</v>
      </c>
    </row>
    <row r="237" spans="1:8" x14ac:dyDescent="0.25">
      <c r="A237" s="7" t="s">
        <v>732</v>
      </c>
      <c r="B237" s="7" t="s">
        <v>445</v>
      </c>
      <c r="C237" s="7" t="s">
        <v>446</v>
      </c>
      <c r="D237" s="7" t="s">
        <v>921</v>
      </c>
      <c r="E237" s="7" t="s">
        <v>929</v>
      </c>
      <c r="F237" s="8">
        <v>259268</v>
      </c>
      <c r="G237" s="9"/>
      <c r="H237" s="8">
        <f>SUM(OrderBal18[[#This Row],[Annual
(Actual)]:[Unpaid]])</f>
        <v>259268</v>
      </c>
    </row>
    <row r="238" spans="1:8" x14ac:dyDescent="0.25">
      <c r="A238" s="7" t="s">
        <v>733</v>
      </c>
      <c r="B238" s="7" t="s">
        <v>447</v>
      </c>
      <c r="C238" s="7" t="s">
        <v>448</v>
      </c>
      <c r="D238" s="7" t="s">
        <v>913</v>
      </c>
      <c r="E238" s="7" t="s">
        <v>931</v>
      </c>
      <c r="F238" s="8">
        <v>-0.03</v>
      </c>
      <c r="G238" s="9"/>
      <c r="H238" s="8">
        <f>SUM(OrderBal18[[#This Row],[Annual
(Actual)]:[Unpaid]])</f>
        <v>-0.03</v>
      </c>
    </row>
    <row r="239" spans="1:8" x14ac:dyDescent="0.25">
      <c r="A239" s="7" t="s">
        <v>734</v>
      </c>
      <c r="B239" s="7" t="s">
        <v>449</v>
      </c>
      <c r="C239" s="7" t="s">
        <v>448</v>
      </c>
      <c r="D239" s="7" t="s">
        <v>504</v>
      </c>
      <c r="E239" s="7" t="s">
        <v>931</v>
      </c>
      <c r="F239" s="8">
        <v>0.01</v>
      </c>
      <c r="G239" s="9"/>
      <c r="H239" s="8">
        <f>SUM(OrderBal18[[#This Row],[Annual
(Actual)]:[Unpaid]])</f>
        <v>0.01</v>
      </c>
    </row>
    <row r="240" spans="1:8" x14ac:dyDescent="0.25">
      <c r="A240" s="7" t="s">
        <v>735</v>
      </c>
      <c r="B240" s="7" t="s">
        <v>450</v>
      </c>
      <c r="C240" s="7" t="s">
        <v>451</v>
      </c>
      <c r="D240" s="7" t="s">
        <v>842</v>
      </c>
      <c r="E240" s="7" t="s">
        <v>929</v>
      </c>
      <c r="F240" s="8">
        <v>-0.03</v>
      </c>
      <c r="G240" s="9"/>
      <c r="H240" s="8">
        <f>SUM(OrderBal18[[#This Row],[Annual
(Actual)]:[Unpaid]])</f>
        <v>-0.03</v>
      </c>
    </row>
    <row r="241" spans="1:8" x14ac:dyDescent="0.25">
      <c r="A241" s="7" t="s">
        <v>736</v>
      </c>
      <c r="B241" s="7" t="s">
        <v>452</v>
      </c>
      <c r="C241" s="7" t="s">
        <v>453</v>
      </c>
      <c r="D241" s="7" t="s">
        <v>921</v>
      </c>
      <c r="E241" s="7" t="s">
        <v>929</v>
      </c>
      <c r="F241" s="8">
        <v>55891.44</v>
      </c>
      <c r="G241" s="9"/>
      <c r="H241" s="8">
        <f>SUM(OrderBal18[[#This Row],[Annual
(Actual)]:[Unpaid]])</f>
        <v>55891.44</v>
      </c>
    </row>
    <row r="242" spans="1:8" x14ac:dyDescent="0.25">
      <c r="A242" s="7" t="s">
        <v>737</v>
      </c>
      <c r="B242" s="7" t="s">
        <v>738</v>
      </c>
      <c r="C242" s="7" t="s">
        <v>739</v>
      </c>
      <c r="D242" s="7" t="s">
        <v>921</v>
      </c>
      <c r="E242" s="7" t="s">
        <v>929</v>
      </c>
      <c r="F242" s="8">
        <v>282072</v>
      </c>
      <c r="G242" s="9"/>
      <c r="H242" s="8">
        <f>SUM(OrderBal18[[#This Row],[Annual
(Actual)]:[Unpaid]])</f>
        <v>282072</v>
      </c>
    </row>
    <row r="243" spans="1:8" x14ac:dyDescent="0.25">
      <c r="A243" s="7" t="s">
        <v>740</v>
      </c>
      <c r="B243" s="7" t="s">
        <v>454</v>
      </c>
      <c r="C243" s="7" t="s">
        <v>455</v>
      </c>
      <c r="D243" s="7" t="s">
        <v>921</v>
      </c>
      <c r="E243" s="7" t="s">
        <v>929</v>
      </c>
      <c r="F243" s="8">
        <v>142272.57999999999</v>
      </c>
      <c r="G243" s="9"/>
      <c r="H243" s="8">
        <f>SUM(OrderBal18[[#This Row],[Annual
(Actual)]:[Unpaid]])</f>
        <v>142272.57999999999</v>
      </c>
    </row>
    <row r="244" spans="1:8" x14ac:dyDescent="0.25">
      <c r="A244" s="7" t="s">
        <v>742</v>
      </c>
      <c r="B244" s="7" t="s">
        <v>458</v>
      </c>
      <c r="C244" s="7" t="s">
        <v>459</v>
      </c>
      <c r="D244" s="7" t="s">
        <v>921</v>
      </c>
      <c r="E244" s="7" t="s">
        <v>929</v>
      </c>
      <c r="F244" s="8">
        <v>2043135.6</v>
      </c>
      <c r="G244" s="9"/>
      <c r="H244" s="8">
        <f>SUM(OrderBal18[[#This Row],[Annual
(Actual)]:[Unpaid]])</f>
        <v>2043135.6</v>
      </c>
    </row>
    <row r="245" spans="1:8" x14ac:dyDescent="0.25">
      <c r="A245" s="7" t="s">
        <v>743</v>
      </c>
      <c r="B245" s="7" t="s">
        <v>460</v>
      </c>
      <c r="C245" s="7" t="s">
        <v>459</v>
      </c>
      <c r="D245" s="7" t="s">
        <v>921</v>
      </c>
      <c r="E245" s="7" t="s">
        <v>881</v>
      </c>
      <c r="F245" s="8">
        <v>182949.23</v>
      </c>
      <c r="G245" s="9"/>
      <c r="H245" s="8">
        <f>SUM(OrderBal18[[#This Row],[Annual
(Actual)]:[Unpaid]])</f>
        <v>182949.23</v>
      </c>
    </row>
    <row r="246" spans="1:8" x14ac:dyDescent="0.25">
      <c r="A246" s="7" t="s">
        <v>744</v>
      </c>
      <c r="B246" s="7" t="s">
        <v>461</v>
      </c>
      <c r="C246" s="7" t="s">
        <v>462</v>
      </c>
      <c r="D246" s="7" t="s">
        <v>921</v>
      </c>
      <c r="E246" s="7" t="s">
        <v>881</v>
      </c>
      <c r="F246" s="8">
        <v>65572.539999999994</v>
      </c>
      <c r="G246" s="9"/>
      <c r="H246" s="8">
        <f>SUM(OrderBal18[[#This Row],[Annual
(Actual)]:[Unpaid]])</f>
        <v>65572.539999999994</v>
      </c>
    </row>
    <row r="247" spans="1:8" x14ac:dyDescent="0.25">
      <c r="A247" s="7" t="s">
        <v>745</v>
      </c>
      <c r="B247" s="7" t="s">
        <v>463</v>
      </c>
      <c r="C247" s="7" t="s">
        <v>464</v>
      </c>
      <c r="D247" s="7" t="s">
        <v>921</v>
      </c>
      <c r="E247" s="7" t="s">
        <v>929</v>
      </c>
      <c r="F247" s="8">
        <v>73146.240000000005</v>
      </c>
      <c r="G247" s="9"/>
      <c r="H247" s="8">
        <f>SUM(OrderBal18[[#This Row],[Annual
(Actual)]:[Unpaid]])</f>
        <v>73146.240000000005</v>
      </c>
    </row>
    <row r="248" spans="1:8" x14ac:dyDescent="0.25">
      <c r="A248" s="7" t="s">
        <v>746</v>
      </c>
      <c r="B248" s="7" t="s">
        <v>831</v>
      </c>
      <c r="C248" s="7" t="s">
        <v>465</v>
      </c>
      <c r="D248" s="7" t="s">
        <v>921</v>
      </c>
      <c r="E248" s="7" t="s">
        <v>929</v>
      </c>
      <c r="F248" s="8">
        <v>134861.92000000001</v>
      </c>
      <c r="G248" s="9"/>
      <c r="H248" s="8">
        <f>SUM(OrderBal18[[#This Row],[Annual
(Actual)]:[Unpaid]])</f>
        <v>134861.92000000001</v>
      </c>
    </row>
    <row r="249" spans="1:8" x14ac:dyDescent="0.25">
      <c r="A249" s="7" t="s">
        <v>747</v>
      </c>
      <c r="B249" s="7" t="s">
        <v>466</v>
      </c>
      <c r="C249" s="7" t="s">
        <v>465</v>
      </c>
      <c r="D249" s="7" t="s">
        <v>921</v>
      </c>
      <c r="E249" s="7" t="s">
        <v>929</v>
      </c>
      <c r="F249" s="8">
        <v>226359.54</v>
      </c>
      <c r="G249" s="9"/>
      <c r="H249" s="8">
        <f>SUM(OrderBal18[[#This Row],[Annual
(Actual)]:[Unpaid]])</f>
        <v>226359.54</v>
      </c>
    </row>
    <row r="250" spans="1:8" x14ac:dyDescent="0.25">
      <c r="A250" s="7" t="s">
        <v>748</v>
      </c>
      <c r="B250" s="7" t="s">
        <v>467</v>
      </c>
      <c r="C250" s="7" t="s">
        <v>468</v>
      </c>
      <c r="D250" s="7" t="s">
        <v>921</v>
      </c>
      <c r="E250" s="7" t="s">
        <v>929</v>
      </c>
      <c r="F250" s="8">
        <v>43274.58</v>
      </c>
      <c r="G250" s="9"/>
      <c r="H250" s="8">
        <f>SUM(OrderBal18[[#This Row],[Annual
(Actual)]:[Unpaid]])</f>
        <v>43274.58</v>
      </c>
    </row>
    <row r="251" spans="1:8" x14ac:dyDescent="0.25">
      <c r="A251" s="7" t="s">
        <v>749</v>
      </c>
      <c r="B251" s="7" t="s">
        <v>469</v>
      </c>
      <c r="C251" s="7" t="s">
        <v>470</v>
      </c>
      <c r="D251" s="7" t="s">
        <v>921</v>
      </c>
      <c r="E251" s="7" t="s">
        <v>929</v>
      </c>
      <c r="F251" s="8">
        <v>81363.77</v>
      </c>
      <c r="G251" s="9"/>
      <c r="H251" s="8">
        <f>SUM(OrderBal18[[#This Row],[Annual
(Actual)]:[Unpaid]])</f>
        <v>81363.77</v>
      </c>
    </row>
    <row r="252" spans="1:8" x14ac:dyDescent="0.25">
      <c r="A252" s="7" t="s">
        <v>750</v>
      </c>
      <c r="B252" s="7" t="s">
        <v>471</v>
      </c>
      <c r="C252" s="7" t="s">
        <v>472</v>
      </c>
      <c r="D252" s="7" t="s">
        <v>842</v>
      </c>
      <c r="E252" s="7" t="s">
        <v>929</v>
      </c>
      <c r="F252" s="8">
        <v>-0.02</v>
      </c>
      <c r="G252" s="9"/>
      <c r="H252" s="8">
        <f>SUM(OrderBal18[[#This Row],[Annual
(Actual)]:[Unpaid]])</f>
        <v>-0.02</v>
      </c>
    </row>
    <row r="253" spans="1:8" x14ac:dyDescent="0.25">
      <c r="A253" s="7" t="s">
        <v>751</v>
      </c>
      <c r="B253" s="7" t="s">
        <v>473</v>
      </c>
      <c r="C253" s="7" t="s">
        <v>474</v>
      </c>
      <c r="D253" s="7" t="s">
        <v>921</v>
      </c>
      <c r="E253" s="7" t="s">
        <v>929</v>
      </c>
      <c r="F253" s="8">
        <v>206250</v>
      </c>
      <c r="G253" s="9"/>
      <c r="H253" s="8">
        <f>SUM(OrderBal18[[#This Row],[Annual
(Actual)]:[Unpaid]])</f>
        <v>206250</v>
      </c>
    </row>
    <row r="254" spans="1:8" x14ac:dyDescent="0.25">
      <c r="A254" s="7" t="s">
        <v>752</v>
      </c>
      <c r="B254" s="7" t="s">
        <v>475</v>
      </c>
      <c r="C254" s="7" t="s">
        <v>476</v>
      </c>
      <c r="D254" s="7" t="s">
        <v>913</v>
      </c>
      <c r="E254" s="7" t="s">
        <v>929</v>
      </c>
      <c r="F254" s="8">
        <v>4066136.9</v>
      </c>
      <c r="G254" s="9"/>
      <c r="H254" s="8">
        <f>SUM(OrderBal18[[#This Row],[Annual
(Actual)]:[Unpaid]])</f>
        <v>4066136.9</v>
      </c>
    </row>
    <row r="255" spans="1:8" x14ac:dyDescent="0.25">
      <c r="A255" s="7" t="s">
        <v>753</v>
      </c>
      <c r="B255" s="7" t="s">
        <v>477</v>
      </c>
      <c r="C255" s="7" t="s">
        <v>478</v>
      </c>
      <c r="D255" s="7" t="s">
        <v>843</v>
      </c>
      <c r="E255" s="7" t="s">
        <v>929</v>
      </c>
      <c r="F255" s="8">
        <v>7226.6</v>
      </c>
      <c r="G255" s="9"/>
      <c r="H255" s="8">
        <f>SUM(OrderBal18[[#This Row],[Annual
(Actual)]:[Unpaid]])</f>
        <v>7226.6</v>
      </c>
    </row>
    <row r="256" spans="1:8" x14ac:dyDescent="0.25">
      <c r="A256" s="7" t="s">
        <v>754</v>
      </c>
      <c r="B256" s="7" t="s">
        <v>894</v>
      </c>
      <c r="C256" s="7" t="s">
        <v>479</v>
      </c>
      <c r="D256" s="7" t="s">
        <v>921</v>
      </c>
      <c r="E256" s="7" t="s">
        <v>929</v>
      </c>
      <c r="F256" s="8">
        <v>472448.96</v>
      </c>
      <c r="G256" s="9"/>
      <c r="H256" s="8">
        <f>SUM(OrderBal18[[#This Row],[Annual
(Actual)]:[Unpaid]])</f>
        <v>472448.96</v>
      </c>
    </row>
    <row r="257" spans="1:8" x14ac:dyDescent="0.25">
      <c r="A257" s="7" t="s">
        <v>821</v>
      </c>
      <c r="B257" s="7" t="s">
        <v>822</v>
      </c>
      <c r="C257" s="7" t="s">
        <v>481</v>
      </c>
      <c r="D257" s="7" t="s">
        <v>880</v>
      </c>
      <c r="E257" s="7" t="s">
        <v>929</v>
      </c>
      <c r="F257" s="8">
        <v>139941.65</v>
      </c>
      <c r="G257" s="9"/>
      <c r="H257" s="8">
        <f>SUM(OrderBal18[[#This Row],[Annual
(Actual)]:[Unpaid]])</f>
        <v>139941.65</v>
      </c>
    </row>
    <row r="258" spans="1:8" x14ac:dyDescent="0.25">
      <c r="A258" s="7" t="s">
        <v>755</v>
      </c>
      <c r="B258" s="7" t="s">
        <v>480</v>
      </c>
      <c r="C258" s="7" t="s">
        <v>481</v>
      </c>
      <c r="D258" s="7" t="s">
        <v>56</v>
      </c>
      <c r="E258" s="7" t="s">
        <v>929</v>
      </c>
      <c r="F258" s="8">
        <v>124499.78</v>
      </c>
      <c r="G258" s="9"/>
      <c r="H258" s="8">
        <f>SUM(OrderBal18[[#This Row],[Annual
(Actual)]:[Unpaid]])</f>
        <v>124499.78</v>
      </c>
    </row>
    <row r="259" spans="1:8" x14ac:dyDescent="0.25">
      <c r="A259" s="7" t="s">
        <v>756</v>
      </c>
      <c r="B259" s="7" t="s">
        <v>482</v>
      </c>
      <c r="C259" s="7" t="s">
        <v>481</v>
      </c>
      <c r="D259" s="7" t="s">
        <v>913</v>
      </c>
      <c r="E259" s="7" t="s">
        <v>929</v>
      </c>
      <c r="F259" s="8">
        <v>384236.04</v>
      </c>
      <c r="G259" s="15"/>
      <c r="H259" s="8">
        <f>SUM(OrderBal18[[#This Row],[Annual
(Actual)]:[Unpaid]])</f>
        <v>384236.04</v>
      </c>
    </row>
    <row r="260" spans="1:8" x14ac:dyDescent="0.25">
      <c r="A260" s="7" t="s">
        <v>757</v>
      </c>
      <c r="B260" s="7" t="s">
        <v>483</v>
      </c>
      <c r="C260" s="7" t="s">
        <v>481</v>
      </c>
      <c r="D260" s="7" t="s">
        <v>913</v>
      </c>
      <c r="E260" s="7" t="s">
        <v>929</v>
      </c>
      <c r="F260" s="8">
        <v>384236.04</v>
      </c>
      <c r="G260" s="15"/>
      <c r="H260" s="8">
        <f>SUM(OrderBal18[[#This Row],[Annual
(Actual)]:[Unpaid]])</f>
        <v>384236.04</v>
      </c>
    </row>
    <row r="261" spans="1:8" x14ac:dyDescent="0.25">
      <c r="A261" s="7" t="s">
        <v>758</v>
      </c>
      <c r="B261" s="7" t="s">
        <v>484</v>
      </c>
      <c r="C261" s="7" t="s">
        <v>485</v>
      </c>
      <c r="D261" s="7" t="s">
        <v>921</v>
      </c>
      <c r="E261" s="7" t="s">
        <v>929</v>
      </c>
      <c r="F261" s="8">
        <v>226304</v>
      </c>
      <c r="G261" s="15"/>
      <c r="H261" s="8">
        <f>SUM(OrderBal18[[#This Row],[Annual
(Actual)]:[Unpaid]])</f>
        <v>226304</v>
      </c>
    </row>
    <row r="262" spans="1:8" x14ac:dyDescent="0.25">
      <c r="A262" s="7" t="s">
        <v>785</v>
      </c>
      <c r="B262" s="7" t="s">
        <v>786</v>
      </c>
      <c r="C262" s="7" t="s">
        <v>787</v>
      </c>
      <c r="D262" s="7" t="s">
        <v>913</v>
      </c>
      <c r="E262" s="7" t="s">
        <v>881</v>
      </c>
      <c r="F262" s="8">
        <v>0.01</v>
      </c>
      <c r="G262" s="15"/>
      <c r="H262" s="8">
        <f>SUM(OrderBal18[[#This Row],[Annual
(Actual)]:[Unpaid]])</f>
        <v>0.01</v>
      </c>
    </row>
    <row r="263" spans="1:8" x14ac:dyDescent="0.25">
      <c r="A263" s="7" t="s">
        <v>759</v>
      </c>
      <c r="B263" s="7" t="s">
        <v>486</v>
      </c>
      <c r="C263" s="7" t="s">
        <v>487</v>
      </c>
      <c r="D263" s="7" t="s">
        <v>921</v>
      </c>
      <c r="E263" s="7" t="s">
        <v>929</v>
      </c>
      <c r="F263" s="8">
        <v>183748.74</v>
      </c>
      <c r="G263" s="15"/>
      <c r="H263" s="8">
        <f>SUM(OrderBal18[[#This Row],[Annual
(Actual)]:[Unpaid]])</f>
        <v>183748.74</v>
      </c>
    </row>
    <row r="264" spans="1:8" x14ac:dyDescent="0.25">
      <c r="A264" s="7" t="s">
        <v>760</v>
      </c>
      <c r="B264" s="7" t="s">
        <v>488</v>
      </c>
      <c r="C264" s="7" t="s">
        <v>487</v>
      </c>
      <c r="D264" s="7" t="s">
        <v>12</v>
      </c>
      <c r="E264" s="7" t="s">
        <v>929</v>
      </c>
      <c r="F264" s="8">
        <v>223963.16</v>
      </c>
      <c r="G264" s="15"/>
      <c r="H264" s="8">
        <f>SUM(OrderBal18[[#This Row],[Annual
(Actual)]:[Unpaid]])</f>
        <v>223963.16</v>
      </c>
    </row>
    <row r="265" spans="1:8" x14ac:dyDescent="0.25">
      <c r="A265" s="7" t="s">
        <v>761</v>
      </c>
      <c r="B265" s="7" t="s">
        <v>489</v>
      </c>
      <c r="C265" s="7" t="s">
        <v>487</v>
      </c>
      <c r="D265" s="7" t="s">
        <v>921</v>
      </c>
      <c r="E265" s="7" t="s">
        <v>929</v>
      </c>
      <c r="F265" s="8">
        <v>343912.5</v>
      </c>
      <c r="G265" s="15"/>
      <c r="H265" s="8">
        <f>SUM(OrderBal18[[#This Row],[Annual
(Actual)]:[Unpaid]])</f>
        <v>343912.5</v>
      </c>
    </row>
    <row r="266" spans="1:8" x14ac:dyDescent="0.25">
      <c r="A266" s="7" t="s">
        <v>762</v>
      </c>
      <c r="B266" s="7" t="s">
        <v>490</v>
      </c>
      <c r="C266" s="7" t="s">
        <v>491</v>
      </c>
      <c r="D266" s="7" t="s">
        <v>921</v>
      </c>
      <c r="E266" s="7" t="s">
        <v>929</v>
      </c>
      <c r="F266" s="8">
        <v>859892.44</v>
      </c>
      <c r="G266" s="15"/>
      <c r="H266" s="8">
        <f>SUM(OrderBal18[[#This Row],[Annual
(Actual)]:[Unpaid]])</f>
        <v>859892.44</v>
      </c>
    </row>
    <row r="267" spans="1:8" x14ac:dyDescent="0.25">
      <c r="A267" s="7" t="s">
        <v>763</v>
      </c>
      <c r="B267" s="7" t="s">
        <v>764</v>
      </c>
      <c r="C267" s="7" t="s">
        <v>765</v>
      </c>
      <c r="D267" s="7" t="s">
        <v>913</v>
      </c>
      <c r="E267" s="7" t="s">
        <v>929</v>
      </c>
      <c r="F267" s="8">
        <v>-0.04</v>
      </c>
      <c r="G267" s="15"/>
      <c r="H267" s="8">
        <f>SUM(OrderBal18[[#This Row],[Annual
(Actual)]:[Unpaid]])</f>
        <v>-0.04</v>
      </c>
    </row>
    <row r="268" spans="1:8" x14ac:dyDescent="0.25">
      <c r="A268" s="7" t="s">
        <v>766</v>
      </c>
      <c r="B268" s="7" t="s">
        <v>492</v>
      </c>
      <c r="C268" s="7" t="s">
        <v>493</v>
      </c>
      <c r="D268" s="7" t="s">
        <v>921</v>
      </c>
      <c r="E268" s="7" t="s">
        <v>929</v>
      </c>
      <c r="F268" s="8">
        <v>225695.61</v>
      </c>
      <c r="G268" s="15"/>
      <c r="H268" s="8">
        <f>SUM(OrderBal18[[#This Row],[Annual
(Actual)]:[Unpaid]])</f>
        <v>225695.61</v>
      </c>
    </row>
    <row r="269" spans="1:8" x14ac:dyDescent="0.25">
      <c r="A269" s="7" t="s">
        <v>846</v>
      </c>
      <c r="B269" s="7" t="s">
        <v>847</v>
      </c>
      <c r="C269" s="7" t="s">
        <v>848</v>
      </c>
      <c r="D269" s="7" t="s">
        <v>921</v>
      </c>
      <c r="E269" s="7" t="s">
        <v>849</v>
      </c>
      <c r="F269" s="8">
        <v>1135063.83</v>
      </c>
      <c r="G269" s="15"/>
      <c r="H269" s="8">
        <f>SUM(OrderBal18[[#This Row],[Annual
(Actual)]:[Unpaid]])</f>
        <v>1135063.83</v>
      </c>
    </row>
    <row r="270" spans="1:8" x14ac:dyDescent="0.25">
      <c r="A270" s="7" t="s">
        <v>768</v>
      </c>
      <c r="B270" s="7" t="s">
        <v>496</v>
      </c>
      <c r="C270" s="7" t="s">
        <v>497</v>
      </c>
      <c r="D270" s="7" t="s">
        <v>921</v>
      </c>
      <c r="E270" s="7" t="s">
        <v>498</v>
      </c>
      <c r="F270" s="8">
        <v>529747.42000000004</v>
      </c>
      <c r="G270" s="15"/>
      <c r="H270" s="8">
        <f>SUM(OrderBal18[[#This Row],[Annual
(Actual)]:[Unpaid]])</f>
        <v>529747.42000000004</v>
      </c>
    </row>
    <row r="271" spans="1:8" x14ac:dyDescent="0.25">
      <c r="A271" s="7" t="s">
        <v>788</v>
      </c>
      <c r="B271" s="7" t="s">
        <v>789</v>
      </c>
      <c r="C271" s="7" t="s">
        <v>790</v>
      </c>
      <c r="D271" s="7" t="s">
        <v>921</v>
      </c>
      <c r="E271" s="7" t="s">
        <v>881</v>
      </c>
      <c r="F271" s="8">
        <v>720864.76</v>
      </c>
      <c r="G271" s="15"/>
      <c r="H271" s="8">
        <f>SUM(OrderBal18[[#This Row],[Annual
(Actual)]:[Unpaid]])</f>
        <v>720864.76</v>
      </c>
    </row>
    <row r="272" spans="1:8" x14ac:dyDescent="0.25">
      <c r="A272" s="7" t="s">
        <v>769</v>
      </c>
      <c r="B272" s="7" t="s">
        <v>499</v>
      </c>
      <c r="C272" s="7" t="s">
        <v>500</v>
      </c>
      <c r="D272" s="7" t="s">
        <v>892</v>
      </c>
      <c r="E272" s="7" t="s">
        <v>881</v>
      </c>
      <c r="F272" s="8">
        <v>6303.28</v>
      </c>
      <c r="G272" s="15"/>
      <c r="H272" s="8">
        <f>SUM(OrderBal18[[#This Row],[Annual
(Actual)]:[Unpaid]])</f>
        <v>6303.28</v>
      </c>
    </row>
    <row r="273" spans="1:8" x14ac:dyDescent="0.25">
      <c r="A273" s="7" t="s">
        <v>791</v>
      </c>
      <c r="B273" s="7" t="s">
        <v>792</v>
      </c>
      <c r="C273" s="7" t="s">
        <v>793</v>
      </c>
      <c r="D273" s="7" t="s">
        <v>777</v>
      </c>
      <c r="E273" s="7" t="s">
        <v>929</v>
      </c>
      <c r="F273" s="8">
        <v>299904</v>
      </c>
      <c r="G273" s="15"/>
      <c r="H273" s="8">
        <f>SUM(OrderBal18[[#This Row],[Annual
(Actual)]:[Unpaid]])</f>
        <v>299904</v>
      </c>
    </row>
    <row r="274" spans="1:8" x14ac:dyDescent="0.25">
      <c r="A274" s="7" t="s">
        <v>770</v>
      </c>
      <c r="B274" s="7" t="s">
        <v>501</v>
      </c>
      <c r="C274" s="7" t="s">
        <v>502</v>
      </c>
      <c r="D274" s="7" t="s">
        <v>921</v>
      </c>
      <c r="E274" s="7" t="s">
        <v>929</v>
      </c>
      <c r="F274" s="8">
        <v>244450.13</v>
      </c>
      <c r="G274" s="15"/>
      <c r="H274" s="8">
        <f>SUM(OrderBal18[[#This Row],[Annual
(Actual)]:[Unpaid]])</f>
        <v>244450.13</v>
      </c>
    </row>
    <row r="275" spans="1:8" x14ac:dyDescent="0.25">
      <c r="A275" s="7" t="s">
        <v>771</v>
      </c>
      <c r="B275" s="7" t="s">
        <v>772</v>
      </c>
      <c r="C275" s="7" t="s">
        <v>773</v>
      </c>
      <c r="D275" s="7" t="s">
        <v>777</v>
      </c>
      <c r="E275" s="7" t="s">
        <v>929</v>
      </c>
      <c r="F275" s="8">
        <v>405558.28</v>
      </c>
      <c r="G275" s="15"/>
      <c r="H275" s="8">
        <f>SUM(OrderBal18[[#This Row],[Annual
(Actual)]:[Unpaid]])</f>
        <v>405558.28</v>
      </c>
    </row>
    <row r="276" spans="1:8" x14ac:dyDescent="0.25">
      <c r="A276" s="7" t="s">
        <v>774</v>
      </c>
      <c r="B276" s="7" t="s">
        <v>775</v>
      </c>
      <c r="C276" s="7" t="s">
        <v>776</v>
      </c>
      <c r="D276" s="7" t="s">
        <v>778</v>
      </c>
      <c r="E276" s="7" t="s">
        <v>929</v>
      </c>
      <c r="F276" s="8">
        <v>342003.86</v>
      </c>
      <c r="G276" s="15"/>
      <c r="H276" s="8">
        <f>SUM(OrderBal18[[#This Row],[Annual
(Actual)]:[Unpaid]])</f>
        <v>342003.86</v>
      </c>
    </row>
    <row r="277" spans="1:8" x14ac:dyDescent="0.25">
      <c r="A277" s="7" t="s">
        <v>885</v>
      </c>
      <c r="B277" s="7" t="s">
        <v>886</v>
      </c>
      <c r="C277" s="7" t="s">
        <v>887</v>
      </c>
      <c r="D277" s="7" t="s">
        <v>921</v>
      </c>
      <c r="E277" s="7" t="s">
        <v>929</v>
      </c>
      <c r="F277" s="8">
        <v>404578.52</v>
      </c>
      <c r="G277" s="15"/>
      <c r="H277" s="8">
        <f>SUM(OrderBal18[[#This Row],[Annual
(Actual)]:[Unpaid]])</f>
        <v>404578.52</v>
      </c>
    </row>
    <row r="278" spans="1:8" x14ac:dyDescent="0.25">
      <c r="A278" s="7" t="s">
        <v>794</v>
      </c>
      <c r="B278" s="7" t="s">
        <v>795</v>
      </c>
      <c r="C278" s="7" t="s">
        <v>796</v>
      </c>
      <c r="D278" s="7" t="s">
        <v>921</v>
      </c>
      <c r="E278" s="7" t="s">
        <v>929</v>
      </c>
      <c r="F278" s="8">
        <v>5802028.4900000002</v>
      </c>
      <c r="G278" s="15"/>
      <c r="H278" s="8">
        <f>SUM(OrderBal18[[#This Row],[Annual
(Actual)]:[Unpaid]])</f>
        <v>5802028.4900000002</v>
      </c>
    </row>
    <row r="279" spans="1:8" x14ac:dyDescent="0.25">
      <c r="A279" s="7" t="s">
        <v>800</v>
      </c>
      <c r="B279" s="7" t="s">
        <v>801</v>
      </c>
      <c r="C279" s="7" t="s">
        <v>802</v>
      </c>
      <c r="D279" s="7" t="s">
        <v>921</v>
      </c>
      <c r="E279" s="7" t="s">
        <v>929</v>
      </c>
      <c r="F279" s="8">
        <v>3057700.93</v>
      </c>
      <c r="G279" s="22"/>
      <c r="H279" s="8">
        <f>SUM(OrderBal18[[#This Row],[Annual
(Actual)]:[Unpaid]])</f>
        <v>3057700.93</v>
      </c>
    </row>
    <row r="280" spans="1:8" x14ac:dyDescent="0.25">
      <c r="A280" s="7" t="s">
        <v>803</v>
      </c>
      <c r="B280" s="7" t="s">
        <v>804</v>
      </c>
      <c r="C280" s="7" t="s">
        <v>805</v>
      </c>
      <c r="D280" s="7" t="s">
        <v>921</v>
      </c>
      <c r="E280" s="7" t="s">
        <v>929</v>
      </c>
      <c r="F280" s="8">
        <v>668416.98</v>
      </c>
      <c r="G280" s="22"/>
      <c r="H280" s="8">
        <f>SUM(OrderBal18[[#This Row],[Annual
(Actual)]:[Unpaid]])</f>
        <v>668416.98</v>
      </c>
    </row>
    <row r="281" spans="1:8" x14ac:dyDescent="0.25">
      <c r="A281" s="7" t="s">
        <v>832</v>
      </c>
      <c r="B281" s="7" t="s">
        <v>833</v>
      </c>
      <c r="C281" s="7" t="s">
        <v>834</v>
      </c>
      <c r="D281" s="7" t="s">
        <v>921</v>
      </c>
      <c r="E281" s="7" t="s">
        <v>929</v>
      </c>
      <c r="F281" s="8">
        <v>856820.6</v>
      </c>
      <c r="G281" s="22"/>
      <c r="H281" s="8">
        <f>SUM(OrderBal18[[#This Row],[Annual
(Actual)]:[Unpaid]])</f>
        <v>856820.6</v>
      </c>
    </row>
    <row r="282" spans="1:8" x14ac:dyDescent="0.25">
      <c r="A282" s="7" t="s">
        <v>806</v>
      </c>
      <c r="B282" s="7" t="s">
        <v>807</v>
      </c>
      <c r="C282" s="7" t="s">
        <v>808</v>
      </c>
      <c r="D282" s="7" t="s">
        <v>921</v>
      </c>
      <c r="E282" s="7" t="s">
        <v>929</v>
      </c>
      <c r="F282" s="8">
        <v>415492.48</v>
      </c>
      <c r="G282" s="22"/>
      <c r="H282" s="8">
        <f>SUM(OrderBal18[[#This Row],[Annual
(Actual)]:[Unpaid]])</f>
        <v>415492.48</v>
      </c>
    </row>
    <row r="283" spans="1:8" x14ac:dyDescent="0.25">
      <c r="A283" s="7" t="s">
        <v>809</v>
      </c>
      <c r="B283" s="7" t="s">
        <v>810</v>
      </c>
      <c r="C283" s="7" t="s">
        <v>811</v>
      </c>
      <c r="D283" s="7" t="s">
        <v>921</v>
      </c>
      <c r="E283" s="7" t="s">
        <v>929</v>
      </c>
      <c r="F283" s="8">
        <v>61300.160000000003</v>
      </c>
      <c r="G283" s="22"/>
      <c r="H283" s="8">
        <f>SUM(OrderBal18[[#This Row],[Annual
(Actual)]:[Unpaid]])</f>
        <v>61300.160000000003</v>
      </c>
    </row>
    <row r="284" spans="1:8" x14ac:dyDescent="0.25">
      <c r="A284" s="7" t="s">
        <v>835</v>
      </c>
      <c r="B284" s="7" t="s">
        <v>836</v>
      </c>
      <c r="C284" s="7" t="s">
        <v>837</v>
      </c>
      <c r="D284" s="7" t="s">
        <v>921</v>
      </c>
      <c r="E284" s="7" t="s">
        <v>929</v>
      </c>
      <c r="F284" s="8">
        <v>274889.23</v>
      </c>
      <c r="G284" s="22"/>
      <c r="H284" s="8">
        <f>SUM(OrderBal18[[#This Row],[Annual
(Actual)]:[Unpaid]])</f>
        <v>274889.23</v>
      </c>
    </row>
    <row r="285" spans="1:8" x14ac:dyDescent="0.25">
      <c r="A285" s="7" t="s">
        <v>850</v>
      </c>
      <c r="B285" s="7" t="s">
        <v>851</v>
      </c>
      <c r="C285" s="7" t="s">
        <v>852</v>
      </c>
      <c r="D285" s="7" t="s">
        <v>921</v>
      </c>
      <c r="E285" s="7" t="s">
        <v>929</v>
      </c>
      <c r="F285" s="8">
        <v>66666.64</v>
      </c>
      <c r="G285" s="22"/>
      <c r="H285" s="8">
        <f>SUM(OrderBal18[[#This Row],[Annual
(Actual)]:[Unpaid]])</f>
        <v>66666.64</v>
      </c>
    </row>
    <row r="286" spans="1:8" x14ac:dyDescent="0.25">
      <c r="A286" s="7" t="s">
        <v>838</v>
      </c>
      <c r="B286" s="7" t="s">
        <v>839</v>
      </c>
      <c r="C286" s="7" t="s">
        <v>840</v>
      </c>
      <c r="D286" s="7" t="s">
        <v>921</v>
      </c>
      <c r="E286" s="7" t="s">
        <v>929</v>
      </c>
      <c r="F286" s="8">
        <v>308428.7</v>
      </c>
      <c r="G286" s="22"/>
      <c r="H286" s="8">
        <f>SUM(OrderBal18[[#This Row],[Annual
(Actual)]:[Unpaid]])</f>
        <v>308428.7</v>
      </c>
    </row>
    <row r="287" spans="1:8" x14ac:dyDescent="0.25">
      <c r="A287" s="7" t="s">
        <v>853</v>
      </c>
      <c r="B287" s="7" t="s">
        <v>854</v>
      </c>
      <c r="C287" s="7" t="s">
        <v>840</v>
      </c>
      <c r="D287" s="7" t="s">
        <v>921</v>
      </c>
      <c r="E287" s="7" t="s">
        <v>929</v>
      </c>
      <c r="F287" s="8">
        <v>66666.64</v>
      </c>
      <c r="G287" s="22"/>
      <c r="H287" s="8">
        <f>SUM(OrderBal18[[#This Row],[Annual
(Actual)]:[Unpaid]])</f>
        <v>66666.64</v>
      </c>
    </row>
    <row r="288" spans="1:8" x14ac:dyDescent="0.25">
      <c r="A288" s="7" t="s">
        <v>855</v>
      </c>
      <c r="B288" s="7" t="s">
        <v>856</v>
      </c>
      <c r="C288" s="7" t="s">
        <v>857</v>
      </c>
      <c r="D288" s="7" t="s">
        <v>921</v>
      </c>
      <c r="E288" s="7" t="s">
        <v>929</v>
      </c>
      <c r="F288" s="8">
        <v>429803.98</v>
      </c>
      <c r="G288" s="22"/>
      <c r="H288" s="8">
        <f>SUM(OrderBal18[[#This Row],[Annual
(Actual)]:[Unpaid]])</f>
        <v>429803.98</v>
      </c>
    </row>
    <row r="289" spans="1:8" x14ac:dyDescent="0.25">
      <c r="A289" s="7" t="s">
        <v>858</v>
      </c>
      <c r="B289" s="7" t="s">
        <v>859</v>
      </c>
      <c r="C289" s="7" t="s">
        <v>860</v>
      </c>
      <c r="D289" s="7" t="s">
        <v>921</v>
      </c>
      <c r="E289" s="7" t="s">
        <v>881</v>
      </c>
      <c r="F289" s="8">
        <v>82500</v>
      </c>
      <c r="G289" s="22"/>
      <c r="H289" s="8">
        <f>SUM(OrderBal18[[#This Row],[Annual
(Actual)]:[Unpaid]])</f>
        <v>82500</v>
      </c>
    </row>
    <row r="290" spans="1:8" x14ac:dyDescent="0.25">
      <c r="A290" s="7" t="s">
        <v>861</v>
      </c>
      <c r="B290" s="7" t="s">
        <v>862</v>
      </c>
      <c r="C290" s="7" t="s">
        <v>863</v>
      </c>
      <c r="D290" s="7" t="s">
        <v>921</v>
      </c>
      <c r="E290" s="7" t="s">
        <v>929</v>
      </c>
      <c r="F290" s="8">
        <v>-17540</v>
      </c>
      <c r="G290" s="22"/>
      <c r="H290" s="8">
        <f>SUM(OrderBal18[[#This Row],[Annual
(Actual)]:[Unpaid]])</f>
        <v>-17540</v>
      </c>
    </row>
    <row r="291" spans="1:8" x14ac:dyDescent="0.25">
      <c r="A291" s="7" t="s">
        <v>864</v>
      </c>
      <c r="B291" s="7" t="s">
        <v>865</v>
      </c>
      <c r="C291" s="7" t="s">
        <v>866</v>
      </c>
      <c r="D291" s="7" t="s">
        <v>921</v>
      </c>
      <c r="E291" s="7" t="s">
        <v>881</v>
      </c>
      <c r="F291" s="8">
        <v>41666.65</v>
      </c>
      <c r="G291" s="22"/>
      <c r="H291" s="8">
        <f>SUM(OrderBal18[[#This Row],[Annual
(Actual)]:[Unpaid]])</f>
        <v>41666.65</v>
      </c>
    </row>
    <row r="292" spans="1:8" x14ac:dyDescent="0.25">
      <c r="A292" s="7" t="s">
        <v>871</v>
      </c>
      <c r="B292" s="7" t="s">
        <v>872</v>
      </c>
      <c r="C292" s="7" t="s">
        <v>873</v>
      </c>
      <c r="D292" s="7" t="s">
        <v>921</v>
      </c>
      <c r="E292" s="7" t="s">
        <v>929</v>
      </c>
      <c r="F292" s="8">
        <v>208327.81</v>
      </c>
      <c r="G292" s="22"/>
      <c r="H292" s="8">
        <f>SUM(OrderBal18[[#This Row],[Annual
(Actual)]:[Unpaid]])</f>
        <v>208327.81</v>
      </c>
    </row>
    <row r="293" spans="1:8" x14ac:dyDescent="0.25">
      <c r="A293" s="7" t="s">
        <v>874</v>
      </c>
      <c r="B293" s="7" t="s">
        <v>875</v>
      </c>
      <c r="C293" s="7" t="s">
        <v>876</v>
      </c>
      <c r="D293" s="7" t="s">
        <v>913</v>
      </c>
      <c r="E293" s="7" t="s">
        <v>881</v>
      </c>
      <c r="F293" s="8">
        <v>270065.64</v>
      </c>
      <c r="G293" s="22"/>
      <c r="H293" s="8">
        <f>SUM(OrderBal18[[#This Row],[Annual
(Actual)]:[Unpaid]])</f>
        <v>270065.64</v>
      </c>
    </row>
    <row r="294" spans="1:8" x14ac:dyDescent="0.25">
      <c r="A294" s="7" t="s">
        <v>877</v>
      </c>
      <c r="B294" s="7" t="s">
        <v>878</v>
      </c>
      <c r="C294" s="7" t="s">
        <v>879</v>
      </c>
      <c r="D294" s="7" t="s">
        <v>921</v>
      </c>
      <c r="E294" s="7" t="s">
        <v>929</v>
      </c>
      <c r="F294" s="8">
        <v>59842.12</v>
      </c>
      <c r="G294" s="22"/>
      <c r="H294" s="8">
        <f>SUM(OrderBal18[[#This Row],[Annual
(Actual)]:[Unpaid]])</f>
        <v>59842.12</v>
      </c>
    </row>
    <row r="295" spans="1:8" x14ac:dyDescent="0.25">
      <c r="A295" s="7" t="s">
        <v>895</v>
      </c>
      <c r="B295" s="7" t="s">
        <v>896</v>
      </c>
      <c r="C295" s="7" t="s">
        <v>897</v>
      </c>
      <c r="D295" s="7" t="s">
        <v>921</v>
      </c>
      <c r="E295" s="7" t="s">
        <v>929</v>
      </c>
      <c r="F295" s="8">
        <v>110054.46</v>
      </c>
      <c r="G295" s="22"/>
      <c r="H295" s="8">
        <f>SUM(OrderBal18[[#This Row],[Annual
(Actual)]:[Unpaid]])</f>
        <v>110054.46</v>
      </c>
    </row>
    <row r="296" spans="1:8" x14ac:dyDescent="0.25">
      <c r="A296" s="7" t="s">
        <v>888</v>
      </c>
      <c r="B296" s="7" t="s">
        <v>889</v>
      </c>
      <c r="C296" s="7" t="s">
        <v>890</v>
      </c>
      <c r="D296" s="7" t="s">
        <v>921</v>
      </c>
      <c r="E296" s="7" t="s">
        <v>929</v>
      </c>
      <c r="F296" s="8">
        <v>120960.45</v>
      </c>
      <c r="G296" s="22"/>
      <c r="H296" s="8">
        <f>SUM(OrderBal18[[#This Row],[Annual
(Actual)]:[Unpaid]])</f>
        <v>120960.45</v>
      </c>
    </row>
    <row r="297" spans="1:8" x14ac:dyDescent="0.25">
      <c r="A297" s="7" t="s">
        <v>898</v>
      </c>
      <c r="B297" s="7" t="s">
        <v>899</v>
      </c>
      <c r="C297" s="7" t="s">
        <v>900</v>
      </c>
      <c r="D297" s="7" t="s">
        <v>921</v>
      </c>
      <c r="E297" s="7" t="s">
        <v>929</v>
      </c>
      <c r="F297" s="8">
        <v>103625.35</v>
      </c>
      <c r="G297" s="22"/>
      <c r="H297" s="8">
        <f>SUM(OrderBal18[[#This Row],[Annual
(Actual)]:[Unpaid]])</f>
        <v>103625.35</v>
      </c>
    </row>
    <row r="298" spans="1:8" x14ac:dyDescent="0.25">
      <c r="A298" s="7" t="s">
        <v>904</v>
      </c>
      <c r="B298" s="7" t="s">
        <v>905</v>
      </c>
      <c r="C298" s="7" t="s">
        <v>906</v>
      </c>
      <c r="D298" s="7" t="s">
        <v>913</v>
      </c>
      <c r="E298" s="7" t="s">
        <v>929</v>
      </c>
      <c r="F298" s="8">
        <v>327174.78000000003</v>
      </c>
      <c r="G298" s="22"/>
      <c r="H298" s="8">
        <f>SUM(OrderBal18[[#This Row],[Annual
(Actual)]:[Unpaid]])</f>
        <v>327174.78000000003</v>
      </c>
    </row>
    <row r="299" spans="1:8" x14ac:dyDescent="0.25">
      <c r="A299" s="7" t="s">
        <v>917</v>
      </c>
      <c r="B299" s="7" t="s">
        <v>918</v>
      </c>
      <c r="C299" s="7" t="s">
        <v>903</v>
      </c>
      <c r="D299" s="7" t="s">
        <v>921</v>
      </c>
      <c r="E299" s="7" t="s">
        <v>929</v>
      </c>
      <c r="F299" s="8">
        <v>540400</v>
      </c>
      <c r="G299" s="22"/>
      <c r="H299" s="8">
        <f>SUM(OrderBal18[[#This Row],[Annual
(Actual)]:[Unpaid]])</f>
        <v>540400</v>
      </c>
    </row>
    <row r="300" spans="1:8" x14ac:dyDescent="0.25">
      <c r="A300" s="7" t="s">
        <v>907</v>
      </c>
      <c r="B300" s="7" t="s">
        <v>908</v>
      </c>
      <c r="C300" s="7" t="s">
        <v>909</v>
      </c>
      <c r="D300" s="7" t="s">
        <v>913</v>
      </c>
      <c r="E300" s="7" t="s">
        <v>910</v>
      </c>
      <c r="F300" s="8">
        <v>756000</v>
      </c>
      <c r="G300" s="22"/>
      <c r="H300" s="8">
        <f>SUM(OrderBal18[[#This Row],[Annual
(Actual)]:[Unpaid]])</f>
        <v>756000</v>
      </c>
    </row>
    <row r="301" spans="1:8" x14ac:dyDescent="0.25">
      <c r="A301" s="7" t="s">
        <v>922</v>
      </c>
      <c r="B301" s="7" t="s">
        <v>923</v>
      </c>
      <c r="C301" s="7" t="s">
        <v>924</v>
      </c>
      <c r="D301" s="7" t="s">
        <v>921</v>
      </c>
      <c r="E301" s="7" t="s">
        <v>881</v>
      </c>
      <c r="F301" s="8">
        <v>178397.29</v>
      </c>
      <c r="G301" s="22"/>
      <c r="H301" s="8">
        <f>SUM(OrderBal18[[#This Row],[Annual
(Actual)]:[Unpaid]])</f>
        <v>178397.29</v>
      </c>
    </row>
    <row r="302" spans="1:8" x14ac:dyDescent="0.25">
      <c r="A302" s="7" t="s">
        <v>925</v>
      </c>
      <c r="B302" s="7" t="s">
        <v>926</v>
      </c>
      <c r="C302" s="7" t="s">
        <v>927</v>
      </c>
      <c r="D302" s="7" t="s">
        <v>921</v>
      </c>
      <c r="E302" s="7" t="s">
        <v>929</v>
      </c>
      <c r="F302" s="16">
        <v>368492.15</v>
      </c>
      <c r="G302" s="22"/>
      <c r="H302" s="8">
        <f>SUM(OrderBal18[[#This Row],[Annual
(Actual)]:[Unpaid]])</f>
        <v>368492.15</v>
      </c>
    </row>
    <row r="303" spans="1:8" x14ac:dyDescent="0.25">
      <c r="A303" s="17"/>
      <c r="B303" s="17"/>
      <c r="C303" s="18"/>
      <c r="D303" s="19"/>
      <c r="E303" s="17"/>
      <c r="F303" s="20">
        <f>SUBTOTAL(109,OrderBal18[Annual
(Actual)])</f>
        <v>183077173.75999975</v>
      </c>
      <c r="G303" s="20">
        <f>SUBTOTAL(109,OrderBal18[Unpaid])</f>
        <v>0</v>
      </c>
      <c r="H303" s="20">
        <f>SUBTOTAL(109,OrderBal18[Bal as of 03/31/2023])</f>
        <v>183077173.75999975</v>
      </c>
    </row>
    <row r="304" spans="1:8" ht="13" x14ac:dyDescent="0.3">
      <c r="A304" s="30" t="s">
        <v>919</v>
      </c>
      <c r="B304" s="30"/>
      <c r="C304" s="30"/>
      <c r="D304" s="30"/>
      <c r="E304" s="30"/>
      <c r="F304" s="30"/>
      <c r="G304" s="31"/>
      <c r="H304" s="32"/>
    </row>
    <row r="310" spans="1:8" s="21" customFormat="1" ht="13" x14ac:dyDescent="0.3">
      <c r="A310"/>
      <c r="B310"/>
      <c r="C310"/>
      <c r="D310"/>
      <c r="E310"/>
      <c r="F310"/>
      <c r="G310"/>
      <c r="H310"/>
    </row>
  </sheetData>
  <pageMargins left="0" right="0" top="0.25" bottom="0.25" header="0.3" footer="0.3"/>
  <pageSetup paperSize="5" fitToHeight="0" orientation="landscape" r:id="rId1"/>
  <headerFooter>
    <oddHeader>&amp;RFERC-TO21_DR_SixCities-PGE-01-AU.21_Atch02</oddHeader>
  </headerFooter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F1A6DA-48D1-43FF-B033-D6D78C731DBA}">
  <sheetPr>
    <pageSetUpPr fitToPage="1"/>
  </sheetPr>
  <dimension ref="A1:I312"/>
  <sheetViews>
    <sheetView tabSelected="1" zoomScaleNormal="100" workbookViewId="0">
      <selection activeCell="C28" sqref="C28"/>
    </sheetView>
  </sheetViews>
  <sheetFormatPr defaultRowHeight="12.5" outlineLevelCol="1" x14ac:dyDescent="0.25"/>
  <cols>
    <col min="1" max="1" width="11" customWidth="1"/>
    <col min="2" max="2" width="37" bestFit="1" customWidth="1"/>
    <col min="3" max="3" width="15.7265625" customWidth="1"/>
    <col min="4" max="4" width="14.7265625" customWidth="1" outlineLevel="1"/>
    <col min="5" max="5" width="28.7265625" customWidth="1" outlineLevel="1"/>
    <col min="6" max="6" width="16.7265625" customWidth="1"/>
    <col min="7" max="7" width="16.1796875" customWidth="1" outlineLevel="1"/>
    <col min="8" max="8" width="20" customWidth="1"/>
    <col min="9" max="9" width="20" style="23" bestFit="1" customWidth="1"/>
    <col min="10" max="10" width="14" bestFit="1" customWidth="1"/>
  </cols>
  <sheetData>
    <row r="1" spans="1:9" s="1" customFormat="1" ht="20" x14ac:dyDescent="0.25">
      <c r="B1"/>
      <c r="F1" s="2" t="s">
        <v>0</v>
      </c>
      <c r="G1" s="2" t="s">
        <v>1</v>
      </c>
      <c r="H1" s="2" t="s">
        <v>2</v>
      </c>
      <c r="I1" s="23"/>
    </row>
    <row r="2" spans="1:9" x14ac:dyDescent="0.25">
      <c r="I2" s="24"/>
    </row>
    <row r="4" spans="1:9" s="21" customFormat="1" ht="13" x14ac:dyDescent="0.3">
      <c r="A4" s="3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5" t="s">
        <v>8</v>
      </c>
      <c r="G4" s="4" t="s">
        <v>9</v>
      </c>
      <c r="H4" s="6" t="s">
        <v>920</v>
      </c>
      <c r="I4" s="26"/>
    </row>
    <row r="5" spans="1:9" s="21" customFormat="1" ht="13" x14ac:dyDescent="0.3">
      <c r="A5" s="7" t="s">
        <v>503</v>
      </c>
      <c r="B5" s="7" t="s">
        <v>10</v>
      </c>
      <c r="C5" s="7" t="s">
        <v>11</v>
      </c>
      <c r="D5" s="7" t="s">
        <v>912</v>
      </c>
      <c r="E5" s="7" t="s">
        <v>13</v>
      </c>
      <c r="F5" s="8">
        <v>3674994.48</v>
      </c>
      <c r="G5" s="9"/>
      <c r="H5" s="8">
        <f>SUM(OrderBal17[[#This Row],[Annual
(Actual)]:[Unpaid]])</f>
        <v>3674994.48</v>
      </c>
      <c r="I5" s="26"/>
    </row>
    <row r="6" spans="1:9" s="21" customFormat="1" ht="13" x14ac:dyDescent="0.3">
      <c r="A6" s="7" t="s">
        <v>505</v>
      </c>
      <c r="B6" s="7" t="s">
        <v>14</v>
      </c>
      <c r="C6" s="7" t="s">
        <v>15</v>
      </c>
      <c r="D6" s="7" t="s">
        <v>912</v>
      </c>
      <c r="E6" s="7" t="s">
        <v>13</v>
      </c>
      <c r="F6" s="8">
        <v>1178145.97</v>
      </c>
      <c r="G6" s="9"/>
      <c r="H6" s="8">
        <f>SUM(OrderBal17[[#This Row],[Annual
(Actual)]:[Unpaid]])</f>
        <v>1178145.97</v>
      </c>
      <c r="I6" s="26"/>
    </row>
    <row r="7" spans="1:9" x14ac:dyDescent="0.25">
      <c r="A7" s="7" t="s">
        <v>506</v>
      </c>
      <c r="B7" s="7" t="s">
        <v>16</v>
      </c>
      <c r="C7" s="7" t="s">
        <v>17</v>
      </c>
      <c r="D7" s="7" t="s">
        <v>912</v>
      </c>
      <c r="E7" s="7" t="s">
        <v>13</v>
      </c>
      <c r="F7" s="8">
        <v>208197.95</v>
      </c>
      <c r="G7" s="9"/>
      <c r="H7" s="8">
        <f>SUM(OrderBal17[[#This Row],[Annual
(Actual)]:[Unpaid]])</f>
        <v>208197.95</v>
      </c>
      <c r="I7" s="25"/>
    </row>
    <row r="8" spans="1:9" s="21" customFormat="1" ht="13" x14ac:dyDescent="0.3">
      <c r="A8" s="7" t="s">
        <v>507</v>
      </c>
      <c r="B8" s="7" t="s">
        <v>18</v>
      </c>
      <c r="C8" s="7" t="s">
        <v>19</v>
      </c>
      <c r="D8" s="7" t="s">
        <v>912</v>
      </c>
      <c r="E8" s="7" t="s">
        <v>13</v>
      </c>
      <c r="F8" s="8">
        <v>610600.04</v>
      </c>
      <c r="G8" s="9"/>
      <c r="H8" s="8">
        <f>SUM(OrderBal17[[#This Row],[Annual
(Actual)]:[Unpaid]])</f>
        <v>610600.04</v>
      </c>
      <c r="I8" s="26"/>
    </row>
    <row r="9" spans="1:9" x14ac:dyDescent="0.25">
      <c r="A9" s="7" t="s">
        <v>508</v>
      </c>
      <c r="B9" s="7" t="s">
        <v>20</v>
      </c>
      <c r="C9" s="7" t="s">
        <v>21</v>
      </c>
      <c r="D9" s="7" t="s">
        <v>912</v>
      </c>
      <c r="E9" s="7" t="s">
        <v>13</v>
      </c>
      <c r="F9" s="8">
        <v>126438.92</v>
      </c>
      <c r="G9" s="9"/>
      <c r="H9" s="8">
        <f>SUM(OrderBal17[[#This Row],[Annual
(Actual)]:[Unpaid]])</f>
        <v>126438.92</v>
      </c>
      <c r="I9" s="25"/>
    </row>
    <row r="10" spans="1:9" s="21" customFormat="1" ht="13" x14ac:dyDescent="0.3">
      <c r="A10" s="7" t="s">
        <v>509</v>
      </c>
      <c r="B10" s="7" t="s">
        <v>22</v>
      </c>
      <c r="C10" s="7" t="s">
        <v>23</v>
      </c>
      <c r="D10" s="7" t="s">
        <v>912</v>
      </c>
      <c r="E10" s="7" t="s">
        <v>13</v>
      </c>
      <c r="F10" s="8">
        <v>1265196.57</v>
      </c>
      <c r="G10" s="9"/>
      <c r="H10" s="8">
        <f>SUM(OrderBal17[[#This Row],[Annual
(Actual)]:[Unpaid]])</f>
        <v>1265196.57</v>
      </c>
      <c r="I10" s="26"/>
    </row>
    <row r="11" spans="1:9" x14ac:dyDescent="0.25">
      <c r="A11" s="7" t="s">
        <v>510</v>
      </c>
      <c r="B11" s="7" t="s">
        <v>24</v>
      </c>
      <c r="C11" s="7" t="s">
        <v>25</v>
      </c>
      <c r="D11" s="7" t="s">
        <v>26</v>
      </c>
      <c r="E11" s="7" t="s">
        <v>13</v>
      </c>
      <c r="F11" s="8">
        <v>0.01</v>
      </c>
      <c r="G11" s="9"/>
      <c r="H11" s="8">
        <f>SUM(OrderBal17[[#This Row],[Annual
(Actual)]:[Unpaid]])</f>
        <v>0.01</v>
      </c>
      <c r="I11" s="27"/>
    </row>
    <row r="12" spans="1:9" x14ac:dyDescent="0.25">
      <c r="A12" s="7" t="s">
        <v>511</v>
      </c>
      <c r="B12" s="7" t="s">
        <v>27</v>
      </c>
      <c r="C12" s="7" t="s">
        <v>28</v>
      </c>
      <c r="D12" s="7" t="s">
        <v>912</v>
      </c>
      <c r="E12" s="7" t="s">
        <v>13</v>
      </c>
      <c r="F12" s="8">
        <v>1954241.72</v>
      </c>
      <c r="G12" s="9"/>
      <c r="H12" s="8">
        <f>SUM(OrderBal17[[#This Row],[Annual
(Actual)]:[Unpaid]])</f>
        <v>1954241.72</v>
      </c>
      <c r="I12" s="25"/>
    </row>
    <row r="13" spans="1:9" x14ac:dyDescent="0.25">
      <c r="A13" s="7" t="s">
        <v>512</v>
      </c>
      <c r="B13" s="7" t="s">
        <v>29</v>
      </c>
      <c r="C13" s="7" t="s">
        <v>30</v>
      </c>
      <c r="D13" s="7" t="s">
        <v>912</v>
      </c>
      <c r="E13" s="7" t="s">
        <v>13</v>
      </c>
      <c r="F13" s="8">
        <v>4085338.22</v>
      </c>
      <c r="G13" s="9"/>
      <c r="H13" s="8">
        <f>SUM(OrderBal17[[#This Row],[Annual
(Actual)]:[Unpaid]])</f>
        <v>4085338.22</v>
      </c>
      <c r="I13" s="27"/>
    </row>
    <row r="14" spans="1:9" x14ac:dyDescent="0.25">
      <c r="A14" s="7" t="s">
        <v>513</v>
      </c>
      <c r="B14" s="7" t="s">
        <v>31</v>
      </c>
      <c r="C14" s="7" t="s">
        <v>32</v>
      </c>
      <c r="D14" s="7" t="s">
        <v>912</v>
      </c>
      <c r="E14" s="7" t="s">
        <v>13</v>
      </c>
      <c r="F14" s="8">
        <v>407204.93</v>
      </c>
      <c r="G14" s="9"/>
      <c r="H14" s="8">
        <f>SUM(OrderBal17[[#This Row],[Annual
(Actual)]:[Unpaid]])</f>
        <v>407204.93</v>
      </c>
      <c r="I14" s="27"/>
    </row>
    <row r="15" spans="1:9" x14ac:dyDescent="0.25">
      <c r="A15" s="7" t="s">
        <v>514</v>
      </c>
      <c r="B15" s="7" t="s">
        <v>33</v>
      </c>
      <c r="C15" s="7" t="s">
        <v>34</v>
      </c>
      <c r="D15" s="7" t="s">
        <v>912</v>
      </c>
      <c r="E15" s="7" t="s">
        <v>13</v>
      </c>
      <c r="F15" s="8">
        <v>1116687.6100000001</v>
      </c>
      <c r="G15" s="9"/>
      <c r="H15" s="8">
        <f>SUM(OrderBal17[[#This Row],[Annual
(Actual)]:[Unpaid]])</f>
        <v>1116687.6100000001</v>
      </c>
      <c r="I15" s="25"/>
    </row>
    <row r="16" spans="1:9" x14ac:dyDescent="0.25">
      <c r="A16" s="7" t="s">
        <v>515</v>
      </c>
      <c r="B16" s="7" t="s">
        <v>35</v>
      </c>
      <c r="C16" s="7" t="s">
        <v>36</v>
      </c>
      <c r="D16" s="7" t="s">
        <v>912</v>
      </c>
      <c r="E16" s="7" t="s">
        <v>13</v>
      </c>
      <c r="F16" s="8">
        <v>95562.5</v>
      </c>
      <c r="G16" s="9"/>
      <c r="H16" s="8">
        <f>SUM(OrderBal17[[#This Row],[Annual
(Actual)]:[Unpaid]])</f>
        <v>95562.5</v>
      </c>
      <c r="I16" s="25"/>
    </row>
    <row r="17" spans="1:9" x14ac:dyDescent="0.25">
      <c r="A17" s="7" t="s">
        <v>516</v>
      </c>
      <c r="B17" s="7" t="s">
        <v>37</v>
      </c>
      <c r="C17" s="7" t="s">
        <v>38</v>
      </c>
      <c r="D17" s="7" t="s">
        <v>912</v>
      </c>
      <c r="E17" s="7" t="s">
        <v>13</v>
      </c>
      <c r="F17" s="8">
        <v>391860.02</v>
      </c>
      <c r="G17" s="9"/>
      <c r="H17" s="8">
        <f>SUM(OrderBal17[[#This Row],[Annual
(Actual)]:[Unpaid]])</f>
        <v>391860.02</v>
      </c>
      <c r="I17" s="25"/>
    </row>
    <row r="18" spans="1:9" x14ac:dyDescent="0.25">
      <c r="A18" s="7" t="s">
        <v>517</v>
      </c>
      <c r="B18" s="7" t="s">
        <v>39</v>
      </c>
      <c r="C18" s="7" t="s">
        <v>40</v>
      </c>
      <c r="D18" s="7" t="s">
        <v>912</v>
      </c>
      <c r="E18" s="7" t="s">
        <v>13</v>
      </c>
      <c r="F18" s="8">
        <v>9766652.6199999992</v>
      </c>
      <c r="G18" s="9"/>
      <c r="H18" s="8">
        <f>SUM(OrderBal17[[#This Row],[Annual
(Actual)]:[Unpaid]])</f>
        <v>9766652.6199999992</v>
      </c>
      <c r="I18" s="25"/>
    </row>
    <row r="19" spans="1:9" s="21" customFormat="1" ht="13" x14ac:dyDescent="0.3">
      <c r="A19" s="7" t="s">
        <v>518</v>
      </c>
      <c r="B19" s="7" t="s">
        <v>41</v>
      </c>
      <c r="C19" s="7" t="s">
        <v>42</v>
      </c>
      <c r="D19" s="7" t="s">
        <v>912</v>
      </c>
      <c r="E19" s="7" t="s">
        <v>13</v>
      </c>
      <c r="F19" s="8">
        <v>1577874.86</v>
      </c>
      <c r="G19" s="9"/>
      <c r="H19" s="8">
        <f>SUM(OrderBal17[[#This Row],[Annual
(Actual)]:[Unpaid]])</f>
        <v>1577874.86</v>
      </c>
      <c r="I19" s="26"/>
    </row>
    <row r="20" spans="1:9" x14ac:dyDescent="0.25">
      <c r="A20" s="7" t="s">
        <v>519</v>
      </c>
      <c r="B20" s="7" t="s">
        <v>43</v>
      </c>
      <c r="C20" s="7" t="s">
        <v>44</v>
      </c>
      <c r="D20" s="7" t="s">
        <v>880</v>
      </c>
      <c r="E20" s="7" t="s">
        <v>13</v>
      </c>
      <c r="F20" s="8">
        <v>-0.31</v>
      </c>
      <c r="G20" s="9"/>
      <c r="H20" s="8">
        <f>SUM(OrderBal17[[#This Row],[Annual
(Actual)]:[Unpaid]])</f>
        <v>-0.31</v>
      </c>
      <c r="I20" s="25"/>
    </row>
    <row r="21" spans="1:9" x14ac:dyDescent="0.25">
      <c r="A21" s="7" t="s">
        <v>520</v>
      </c>
      <c r="B21" s="7" t="s">
        <v>45</v>
      </c>
      <c r="C21" s="7" t="s">
        <v>44</v>
      </c>
      <c r="D21" s="7" t="s">
        <v>912</v>
      </c>
      <c r="E21" s="7" t="s">
        <v>13</v>
      </c>
      <c r="F21" s="8">
        <v>90125.74</v>
      </c>
      <c r="G21" s="9"/>
      <c r="H21" s="8">
        <f>SUM(OrderBal17[[#This Row],[Annual
(Actual)]:[Unpaid]])</f>
        <v>90125.74</v>
      </c>
      <c r="I21" s="27"/>
    </row>
    <row r="22" spans="1:9" x14ac:dyDescent="0.25">
      <c r="A22" s="7" t="s">
        <v>521</v>
      </c>
      <c r="B22" s="7" t="s">
        <v>46</v>
      </c>
      <c r="C22" s="7" t="s">
        <v>47</v>
      </c>
      <c r="D22" s="7" t="s">
        <v>912</v>
      </c>
      <c r="E22" s="7" t="s">
        <v>48</v>
      </c>
      <c r="F22" s="8">
        <v>442754.52</v>
      </c>
      <c r="G22" s="9"/>
      <c r="H22" s="8">
        <f>SUM(OrderBal17[[#This Row],[Annual
(Actual)]:[Unpaid]])</f>
        <v>442754.52</v>
      </c>
      <c r="I22" s="25"/>
    </row>
    <row r="23" spans="1:9" x14ac:dyDescent="0.25">
      <c r="A23" s="7" t="s">
        <v>522</v>
      </c>
      <c r="B23" s="7" t="s">
        <v>49</v>
      </c>
      <c r="C23" s="7" t="s">
        <v>47</v>
      </c>
      <c r="D23" s="7" t="s">
        <v>912</v>
      </c>
      <c r="E23" s="7" t="s">
        <v>48</v>
      </c>
      <c r="F23" s="8">
        <v>636375</v>
      </c>
      <c r="G23" s="9"/>
      <c r="H23" s="8">
        <f>SUM(OrderBal17[[#This Row],[Annual
(Actual)]:[Unpaid]])</f>
        <v>636375</v>
      </c>
      <c r="I23" s="27"/>
    </row>
    <row r="24" spans="1:9" s="21" customFormat="1" ht="13" x14ac:dyDescent="0.3">
      <c r="A24" s="7" t="s">
        <v>523</v>
      </c>
      <c r="B24" s="7" t="s">
        <v>50</v>
      </c>
      <c r="C24" s="7" t="s">
        <v>51</v>
      </c>
      <c r="D24" s="7" t="s">
        <v>913</v>
      </c>
      <c r="E24" s="7" t="s">
        <v>48</v>
      </c>
      <c r="F24" s="8">
        <v>-11504.37</v>
      </c>
      <c r="G24" s="9"/>
      <c r="H24" s="8">
        <f>SUM(OrderBal17[[#This Row],[Annual
(Actual)]:[Unpaid]])</f>
        <v>-11504.37</v>
      </c>
      <c r="I24" s="26"/>
    </row>
    <row r="25" spans="1:9" x14ac:dyDescent="0.25">
      <c r="A25" s="7" t="s">
        <v>524</v>
      </c>
      <c r="B25" s="7" t="s">
        <v>52</v>
      </c>
      <c r="C25" s="7" t="s">
        <v>53</v>
      </c>
      <c r="D25" s="7" t="s">
        <v>913</v>
      </c>
      <c r="E25" s="7" t="s">
        <v>13</v>
      </c>
      <c r="F25" s="8">
        <v>210929.01</v>
      </c>
      <c r="G25" s="9"/>
      <c r="H25" s="8">
        <f>SUM(OrderBal17[[#This Row],[Annual
(Actual)]:[Unpaid]])</f>
        <v>210929.01</v>
      </c>
      <c r="I25" s="25"/>
    </row>
    <row r="26" spans="1:9" x14ac:dyDescent="0.25">
      <c r="A26" s="7" t="s">
        <v>525</v>
      </c>
      <c r="B26" s="7" t="s">
        <v>54</v>
      </c>
      <c r="C26" s="7" t="s">
        <v>55</v>
      </c>
      <c r="D26" s="7" t="s">
        <v>913</v>
      </c>
      <c r="E26" s="7" t="s">
        <v>779</v>
      </c>
      <c r="F26" s="8">
        <v>3147883.12</v>
      </c>
      <c r="G26" s="9"/>
      <c r="H26" s="8">
        <f>SUM(OrderBal17[[#This Row],[Annual
(Actual)]:[Unpaid]])</f>
        <v>3147883.12</v>
      </c>
      <c r="I26" s="25"/>
    </row>
    <row r="27" spans="1:9" s="21" customFormat="1" ht="13" x14ac:dyDescent="0.3">
      <c r="A27" s="7" t="s">
        <v>526</v>
      </c>
      <c r="B27" s="7" t="s">
        <v>58</v>
      </c>
      <c r="C27" s="7" t="s">
        <v>59</v>
      </c>
      <c r="D27" s="7" t="s">
        <v>921</v>
      </c>
      <c r="E27" s="7" t="s">
        <v>780</v>
      </c>
      <c r="F27" s="8">
        <v>2191222.89</v>
      </c>
      <c r="G27" s="9"/>
      <c r="H27" s="8">
        <f>SUM(OrderBal17[[#This Row],[Annual
(Actual)]:[Unpaid]])</f>
        <v>2191222.89</v>
      </c>
      <c r="I27" s="26"/>
    </row>
    <row r="28" spans="1:9" x14ac:dyDescent="0.25">
      <c r="A28" s="7" t="s">
        <v>527</v>
      </c>
      <c r="B28" s="7" t="s">
        <v>60</v>
      </c>
      <c r="C28" s="7" t="s">
        <v>61</v>
      </c>
      <c r="D28" s="7" t="s">
        <v>912</v>
      </c>
      <c r="E28" s="7" t="s">
        <v>13</v>
      </c>
      <c r="F28" s="8">
        <v>331916.19</v>
      </c>
      <c r="G28" s="9"/>
      <c r="H28" s="8">
        <f>SUM(OrderBal17[[#This Row],[Annual
(Actual)]:[Unpaid]])</f>
        <v>331916.19</v>
      </c>
      <c r="I28" s="25"/>
    </row>
    <row r="29" spans="1:9" x14ac:dyDescent="0.25">
      <c r="A29" s="7" t="s">
        <v>528</v>
      </c>
      <c r="B29" s="7" t="s">
        <v>62</v>
      </c>
      <c r="C29" s="7" t="s">
        <v>63</v>
      </c>
      <c r="D29" s="7" t="s">
        <v>912</v>
      </c>
      <c r="E29" s="7" t="s">
        <v>13</v>
      </c>
      <c r="F29" s="8">
        <v>99863</v>
      </c>
      <c r="G29" s="9"/>
      <c r="H29" s="8">
        <f>SUM(OrderBal17[[#This Row],[Annual
(Actual)]:[Unpaid]])</f>
        <v>99863</v>
      </c>
      <c r="I29" s="25"/>
    </row>
    <row r="30" spans="1:9" x14ac:dyDescent="0.25">
      <c r="A30" s="7" t="s">
        <v>529</v>
      </c>
      <c r="B30" s="7" t="s">
        <v>64</v>
      </c>
      <c r="C30" s="7" t="s">
        <v>65</v>
      </c>
      <c r="D30" s="7" t="s">
        <v>912</v>
      </c>
      <c r="E30" s="7" t="s">
        <v>13</v>
      </c>
      <c r="F30" s="8">
        <v>-49728.04</v>
      </c>
      <c r="G30" s="9"/>
      <c r="H30" s="8">
        <f>SUM(OrderBal17[[#This Row],[Annual
(Actual)]:[Unpaid]])</f>
        <v>-49728.04</v>
      </c>
      <c r="I30" s="25"/>
    </row>
    <row r="31" spans="1:9" x14ac:dyDescent="0.25">
      <c r="A31" s="7" t="s">
        <v>530</v>
      </c>
      <c r="B31" s="7" t="s">
        <v>66</v>
      </c>
      <c r="C31" s="7" t="s">
        <v>67</v>
      </c>
      <c r="D31" s="7" t="s">
        <v>912</v>
      </c>
      <c r="E31" s="7" t="s">
        <v>13</v>
      </c>
      <c r="F31" s="8">
        <v>468580.59</v>
      </c>
      <c r="G31" s="9"/>
      <c r="H31" s="8">
        <f>SUM(OrderBal17[[#This Row],[Annual
(Actual)]:[Unpaid]])</f>
        <v>468580.59</v>
      </c>
      <c r="I31" s="27"/>
    </row>
    <row r="32" spans="1:9" x14ac:dyDescent="0.25">
      <c r="A32" s="7" t="s">
        <v>531</v>
      </c>
      <c r="B32" s="7" t="s">
        <v>68</v>
      </c>
      <c r="C32" s="7" t="s">
        <v>69</v>
      </c>
      <c r="D32" s="7" t="s">
        <v>778</v>
      </c>
      <c r="E32" s="7" t="s">
        <v>13</v>
      </c>
      <c r="F32" s="8">
        <v>-0.08</v>
      </c>
      <c r="G32" s="9"/>
      <c r="H32" s="8">
        <f>SUM(OrderBal17[[#This Row],[Annual
(Actual)]:[Unpaid]])</f>
        <v>-0.08</v>
      </c>
      <c r="I32" s="25"/>
    </row>
    <row r="33" spans="1:9" x14ac:dyDescent="0.25">
      <c r="A33" s="7" t="s">
        <v>532</v>
      </c>
      <c r="B33" s="7" t="s">
        <v>70</v>
      </c>
      <c r="C33" s="7" t="s">
        <v>71</v>
      </c>
      <c r="D33" s="7" t="s">
        <v>913</v>
      </c>
      <c r="E33" s="7" t="s">
        <v>779</v>
      </c>
      <c r="F33" s="8">
        <v>6154952.8300000001</v>
      </c>
      <c r="G33" s="9"/>
      <c r="H33" s="8">
        <f>SUM(OrderBal17[[#This Row],[Annual
(Actual)]:[Unpaid]])</f>
        <v>6154952.8300000001</v>
      </c>
      <c r="I33" s="25"/>
    </row>
    <row r="34" spans="1:9" ht="13.5" customHeight="1" x14ac:dyDescent="0.25">
      <c r="A34" s="7" t="s">
        <v>534</v>
      </c>
      <c r="B34" s="7" t="s">
        <v>75</v>
      </c>
      <c r="C34" s="7" t="s">
        <v>76</v>
      </c>
      <c r="D34" s="7" t="s">
        <v>913</v>
      </c>
      <c r="E34" s="7" t="s">
        <v>48</v>
      </c>
      <c r="F34" s="8">
        <v>1924959.99</v>
      </c>
      <c r="G34" s="9"/>
      <c r="H34" s="8">
        <f>SUM(OrderBal17[[#This Row],[Annual
(Actual)]:[Unpaid]])</f>
        <v>1924959.99</v>
      </c>
      <c r="I34" s="25"/>
    </row>
    <row r="35" spans="1:9" s="21" customFormat="1" ht="13" x14ac:dyDescent="0.3">
      <c r="A35" s="7" t="s">
        <v>535</v>
      </c>
      <c r="B35" s="7" t="s">
        <v>536</v>
      </c>
      <c r="C35" s="7" t="s">
        <v>537</v>
      </c>
      <c r="D35" s="7" t="s">
        <v>912</v>
      </c>
      <c r="E35" s="7" t="s">
        <v>779</v>
      </c>
      <c r="F35" s="8">
        <v>1806037.8</v>
      </c>
      <c r="G35" s="9"/>
      <c r="H35" s="8">
        <f>SUM(OrderBal17[[#This Row],[Annual
(Actual)]:[Unpaid]])</f>
        <v>1806037.8</v>
      </c>
      <c r="I35" s="26"/>
    </row>
    <row r="36" spans="1:9" x14ac:dyDescent="0.25">
      <c r="A36" s="7" t="s">
        <v>813</v>
      </c>
      <c r="B36" s="7" t="s">
        <v>814</v>
      </c>
      <c r="C36" s="7" t="s">
        <v>815</v>
      </c>
      <c r="D36" s="7" t="s">
        <v>912</v>
      </c>
      <c r="E36" s="7" t="s">
        <v>13</v>
      </c>
      <c r="F36" s="8">
        <v>53431.86</v>
      </c>
      <c r="G36" s="9"/>
      <c r="H36" s="8">
        <f>SUM(OrderBal17[[#This Row],[Annual
(Actual)]:[Unpaid]])</f>
        <v>53431.86</v>
      </c>
      <c r="I36" s="25"/>
    </row>
    <row r="37" spans="1:9" x14ac:dyDescent="0.25">
      <c r="A37" s="7" t="s">
        <v>538</v>
      </c>
      <c r="B37" s="7" t="s">
        <v>77</v>
      </c>
      <c r="C37" s="7" t="s">
        <v>78</v>
      </c>
      <c r="D37" s="7" t="s">
        <v>912</v>
      </c>
      <c r="E37" s="7" t="s">
        <v>13</v>
      </c>
      <c r="F37" s="8">
        <v>334510.65000000002</v>
      </c>
      <c r="G37" s="9"/>
      <c r="H37" s="8">
        <f>SUM(OrderBal17[[#This Row],[Annual
(Actual)]:[Unpaid]])</f>
        <v>334510.65000000002</v>
      </c>
      <c r="I37" s="25"/>
    </row>
    <row r="38" spans="1:9" x14ac:dyDescent="0.25">
      <c r="A38" s="7" t="s">
        <v>539</v>
      </c>
      <c r="B38" s="7" t="s">
        <v>79</v>
      </c>
      <c r="C38" s="7" t="s">
        <v>80</v>
      </c>
      <c r="D38" s="7" t="s">
        <v>913</v>
      </c>
      <c r="E38" s="7" t="s">
        <v>13</v>
      </c>
      <c r="F38" s="8">
        <v>3834.96</v>
      </c>
      <c r="G38" s="9"/>
      <c r="H38" s="8">
        <f>SUM(OrderBal17[[#This Row],[Annual
(Actual)]:[Unpaid]])</f>
        <v>3834.96</v>
      </c>
      <c r="I38" s="27"/>
    </row>
    <row r="39" spans="1:9" x14ac:dyDescent="0.25">
      <c r="A39" s="7" t="s">
        <v>540</v>
      </c>
      <c r="B39" s="7" t="s">
        <v>81</v>
      </c>
      <c r="C39" s="7" t="s">
        <v>82</v>
      </c>
      <c r="D39" s="7" t="s">
        <v>912</v>
      </c>
      <c r="E39" s="7" t="s">
        <v>13</v>
      </c>
      <c r="F39" s="8">
        <v>150633.26</v>
      </c>
      <c r="G39" s="9"/>
      <c r="H39" s="8">
        <f>SUM(OrderBal17[[#This Row],[Annual
(Actual)]:[Unpaid]])</f>
        <v>150633.26</v>
      </c>
      <c r="I39" s="25"/>
    </row>
    <row r="40" spans="1:9" x14ac:dyDescent="0.25">
      <c r="A40" s="7" t="s">
        <v>541</v>
      </c>
      <c r="B40" s="7" t="s">
        <v>83</v>
      </c>
      <c r="C40" s="7" t="s">
        <v>84</v>
      </c>
      <c r="D40" s="7" t="s">
        <v>892</v>
      </c>
      <c r="E40" s="7" t="s">
        <v>13</v>
      </c>
      <c r="F40" s="8">
        <v>-0.02</v>
      </c>
      <c r="G40" s="9"/>
      <c r="H40" s="8">
        <f>SUM(OrderBal17[[#This Row],[Annual
(Actual)]:[Unpaid]])</f>
        <v>-0.02</v>
      </c>
      <c r="I40" s="25"/>
    </row>
    <row r="41" spans="1:9" x14ac:dyDescent="0.25">
      <c r="A41" s="7" t="s">
        <v>542</v>
      </c>
      <c r="B41" s="7" t="s">
        <v>85</v>
      </c>
      <c r="C41" s="7" t="s">
        <v>86</v>
      </c>
      <c r="D41" s="7" t="s">
        <v>912</v>
      </c>
      <c r="E41" s="7" t="s">
        <v>13</v>
      </c>
      <c r="F41" s="8">
        <v>243243.64</v>
      </c>
      <c r="G41" s="9"/>
      <c r="H41" s="8">
        <f>SUM(OrderBal17[[#This Row],[Annual
(Actual)]:[Unpaid]])</f>
        <v>243243.64</v>
      </c>
      <c r="I41" s="25"/>
    </row>
    <row r="42" spans="1:9" s="21" customFormat="1" ht="13" x14ac:dyDescent="0.3">
      <c r="A42" s="7" t="s">
        <v>543</v>
      </c>
      <c r="B42" s="7" t="s">
        <v>87</v>
      </c>
      <c r="C42" s="7" t="s">
        <v>88</v>
      </c>
      <c r="D42" s="7" t="s">
        <v>912</v>
      </c>
      <c r="E42" s="7" t="s">
        <v>13</v>
      </c>
      <c r="F42" s="8">
        <v>4854063.29</v>
      </c>
      <c r="G42" s="9"/>
      <c r="H42" s="8">
        <f>SUM(OrderBal17[[#This Row],[Annual
(Actual)]:[Unpaid]])</f>
        <v>4854063.29</v>
      </c>
      <c r="I42" s="26"/>
    </row>
    <row r="43" spans="1:9" s="21" customFormat="1" ht="13" x14ac:dyDescent="0.3">
      <c r="A43" s="7" t="s">
        <v>544</v>
      </c>
      <c r="B43" s="7" t="s">
        <v>89</v>
      </c>
      <c r="C43" s="7" t="s">
        <v>90</v>
      </c>
      <c r="D43" s="7" t="s">
        <v>912</v>
      </c>
      <c r="E43" s="7" t="s">
        <v>881</v>
      </c>
      <c r="F43" s="8">
        <v>93459.77</v>
      </c>
      <c r="G43" s="9"/>
      <c r="H43" s="8">
        <f>SUM(OrderBal17[[#This Row],[Annual
(Actual)]:[Unpaid]])</f>
        <v>93459.77</v>
      </c>
      <c r="I43" s="26"/>
    </row>
    <row r="44" spans="1:9" x14ac:dyDescent="0.25">
      <c r="A44" s="7" t="s">
        <v>545</v>
      </c>
      <c r="B44" s="7" t="s">
        <v>92</v>
      </c>
      <c r="C44" s="7" t="s">
        <v>90</v>
      </c>
      <c r="D44" s="7" t="s">
        <v>912</v>
      </c>
      <c r="E44" s="7" t="s">
        <v>13</v>
      </c>
      <c r="F44" s="8">
        <v>43374.239999999998</v>
      </c>
      <c r="G44" s="9"/>
      <c r="H44" s="8">
        <f>SUM(OrderBal17[[#This Row],[Annual
(Actual)]:[Unpaid]])</f>
        <v>43374.239999999998</v>
      </c>
      <c r="I44" s="25"/>
    </row>
    <row r="45" spans="1:9" x14ac:dyDescent="0.25">
      <c r="A45" s="7" t="s">
        <v>546</v>
      </c>
      <c r="B45" s="7" t="s">
        <v>93</v>
      </c>
      <c r="C45" s="7" t="s">
        <v>94</v>
      </c>
      <c r="D45" s="7" t="s">
        <v>912</v>
      </c>
      <c r="E45" s="7" t="s">
        <v>13</v>
      </c>
      <c r="F45" s="8">
        <v>793499.4</v>
      </c>
      <c r="G45" s="9"/>
      <c r="H45" s="8">
        <f>SUM(OrderBal17[[#This Row],[Annual
(Actual)]:[Unpaid]])</f>
        <v>793499.4</v>
      </c>
      <c r="I45" s="25"/>
    </row>
    <row r="46" spans="1:9" ht="13.5" customHeight="1" x14ac:dyDescent="0.25">
      <c r="A46" s="7" t="s">
        <v>547</v>
      </c>
      <c r="B46" s="7" t="s">
        <v>95</v>
      </c>
      <c r="C46" s="7" t="s">
        <v>96</v>
      </c>
      <c r="D46" s="7" t="s">
        <v>912</v>
      </c>
      <c r="E46" s="7" t="s">
        <v>13</v>
      </c>
      <c r="F46" s="8">
        <v>270689.96999999997</v>
      </c>
      <c r="G46" s="9"/>
      <c r="H46" s="8">
        <f>SUM(OrderBal17[[#This Row],[Annual
(Actual)]:[Unpaid]])</f>
        <v>270689.96999999997</v>
      </c>
      <c r="I46" s="25"/>
    </row>
    <row r="47" spans="1:9" x14ac:dyDescent="0.25">
      <c r="A47" s="7" t="s">
        <v>548</v>
      </c>
      <c r="B47" s="7" t="s">
        <v>97</v>
      </c>
      <c r="C47" s="7" t="s">
        <v>98</v>
      </c>
      <c r="D47" s="7" t="s">
        <v>912</v>
      </c>
      <c r="E47" s="7" t="s">
        <v>13</v>
      </c>
      <c r="F47" s="8">
        <v>127355.52</v>
      </c>
      <c r="G47" s="9"/>
      <c r="H47" s="8">
        <f>SUM(OrderBal17[[#This Row],[Annual
(Actual)]:[Unpaid]])</f>
        <v>127355.52</v>
      </c>
      <c r="I47" s="25"/>
    </row>
    <row r="48" spans="1:9" x14ac:dyDescent="0.25">
      <c r="A48" s="7" t="s">
        <v>549</v>
      </c>
      <c r="B48" s="7" t="s">
        <v>99</v>
      </c>
      <c r="C48" s="7" t="s">
        <v>100</v>
      </c>
      <c r="D48" s="7" t="s">
        <v>912</v>
      </c>
      <c r="E48" s="7" t="s">
        <v>13</v>
      </c>
      <c r="F48" s="8">
        <v>754101.17</v>
      </c>
      <c r="G48" s="9"/>
      <c r="H48" s="8">
        <f>SUM(OrderBal17[[#This Row],[Annual
(Actual)]:[Unpaid]])</f>
        <v>754101.17</v>
      </c>
      <c r="I48" s="25"/>
    </row>
    <row r="49" spans="1:9" s="21" customFormat="1" ht="13" x14ac:dyDescent="0.3">
      <c r="A49" s="7" t="s">
        <v>550</v>
      </c>
      <c r="B49" s="7" t="s">
        <v>101</v>
      </c>
      <c r="C49" s="7" t="s">
        <v>102</v>
      </c>
      <c r="D49" s="7" t="s">
        <v>912</v>
      </c>
      <c r="E49" s="7" t="s">
        <v>13</v>
      </c>
      <c r="F49" s="8">
        <v>955934.21</v>
      </c>
      <c r="G49" s="9"/>
      <c r="H49" s="8">
        <f>SUM(OrderBal17[[#This Row],[Annual
(Actual)]:[Unpaid]])</f>
        <v>955934.21</v>
      </c>
      <c r="I49" s="28"/>
    </row>
    <row r="50" spans="1:9" s="21" customFormat="1" ht="13" x14ac:dyDescent="0.3">
      <c r="A50" s="7" t="s">
        <v>551</v>
      </c>
      <c r="B50" s="7" t="s">
        <v>103</v>
      </c>
      <c r="C50" s="7" t="s">
        <v>104</v>
      </c>
      <c r="D50" s="7" t="s">
        <v>913</v>
      </c>
      <c r="E50" s="7" t="s">
        <v>13</v>
      </c>
      <c r="F50" s="8">
        <v>320454.21000000002</v>
      </c>
      <c r="G50" s="9"/>
      <c r="H50" s="8">
        <f>SUM(OrderBal17[[#This Row],[Annual
(Actual)]:[Unpaid]])</f>
        <v>320454.21000000002</v>
      </c>
      <c r="I50" s="28"/>
    </row>
    <row r="51" spans="1:9" s="21" customFormat="1" ht="13" x14ac:dyDescent="0.3">
      <c r="A51" s="7" t="s">
        <v>552</v>
      </c>
      <c r="B51" s="7" t="s">
        <v>105</v>
      </c>
      <c r="C51" s="7" t="s">
        <v>106</v>
      </c>
      <c r="D51" s="7" t="s">
        <v>912</v>
      </c>
      <c r="E51" s="7" t="s">
        <v>13</v>
      </c>
      <c r="F51" s="8">
        <v>349468.46</v>
      </c>
      <c r="G51" s="9"/>
      <c r="H51" s="8">
        <f>SUM(OrderBal17[[#This Row],[Annual
(Actual)]:[Unpaid]])</f>
        <v>349468.46</v>
      </c>
      <c r="I51" s="26"/>
    </row>
    <row r="52" spans="1:9" x14ac:dyDescent="0.25">
      <c r="A52" s="7" t="s">
        <v>553</v>
      </c>
      <c r="B52" s="7" t="s">
        <v>107</v>
      </c>
      <c r="C52" s="7" t="s">
        <v>108</v>
      </c>
      <c r="D52" s="7" t="s">
        <v>912</v>
      </c>
      <c r="E52" s="7" t="s">
        <v>13</v>
      </c>
      <c r="F52" s="8">
        <v>37403.519999999997</v>
      </c>
      <c r="G52" s="9"/>
      <c r="H52" s="8">
        <f>SUM(OrderBal17[[#This Row],[Annual
(Actual)]:[Unpaid]])</f>
        <v>37403.519999999997</v>
      </c>
      <c r="I52" s="25"/>
    </row>
    <row r="53" spans="1:9" s="21" customFormat="1" ht="13" x14ac:dyDescent="0.3">
      <c r="A53" s="7" t="s">
        <v>554</v>
      </c>
      <c r="B53" s="7" t="s">
        <v>109</v>
      </c>
      <c r="C53" s="7" t="s">
        <v>110</v>
      </c>
      <c r="D53" s="7" t="s">
        <v>912</v>
      </c>
      <c r="E53" s="7" t="s">
        <v>13</v>
      </c>
      <c r="F53" s="8">
        <v>1546263.13</v>
      </c>
      <c r="G53" s="9"/>
      <c r="H53" s="8">
        <f>SUM(OrderBal17[[#This Row],[Annual
(Actual)]:[Unpaid]])</f>
        <v>1546263.13</v>
      </c>
      <c r="I53" s="26"/>
    </row>
    <row r="54" spans="1:9" x14ac:dyDescent="0.25">
      <c r="A54" s="7" t="s">
        <v>555</v>
      </c>
      <c r="B54" s="7" t="s">
        <v>111</v>
      </c>
      <c r="C54" s="7" t="s">
        <v>112</v>
      </c>
      <c r="D54" s="7" t="s">
        <v>912</v>
      </c>
      <c r="E54" s="7" t="s">
        <v>13</v>
      </c>
      <c r="F54" s="8">
        <v>184606.49</v>
      </c>
      <c r="G54" s="9"/>
      <c r="H54" s="8">
        <f>SUM(OrderBal17[[#This Row],[Annual
(Actual)]:[Unpaid]])</f>
        <v>184606.49</v>
      </c>
      <c r="I54" s="25"/>
    </row>
    <row r="55" spans="1:9" s="21" customFormat="1" ht="13" x14ac:dyDescent="0.3">
      <c r="A55" s="7" t="s">
        <v>556</v>
      </c>
      <c r="B55" s="7" t="s">
        <v>113</v>
      </c>
      <c r="C55" s="7" t="s">
        <v>114</v>
      </c>
      <c r="D55" s="7" t="s">
        <v>912</v>
      </c>
      <c r="E55" s="7" t="s">
        <v>881</v>
      </c>
      <c r="F55" s="8">
        <v>104891.47</v>
      </c>
      <c r="G55" s="9"/>
      <c r="H55" s="8">
        <f>SUM(OrderBal17[[#This Row],[Annual
(Actual)]:[Unpaid]])</f>
        <v>104891.47</v>
      </c>
      <c r="I55" s="26"/>
    </row>
    <row r="56" spans="1:9" x14ac:dyDescent="0.25">
      <c r="A56" s="7" t="s">
        <v>557</v>
      </c>
      <c r="B56" s="7" t="s">
        <v>115</v>
      </c>
      <c r="C56" s="7" t="s">
        <v>116</v>
      </c>
      <c r="D56" s="7" t="s">
        <v>880</v>
      </c>
      <c r="E56" s="7" t="s">
        <v>13</v>
      </c>
      <c r="F56" s="8">
        <v>-0.03</v>
      </c>
      <c r="G56" s="9"/>
      <c r="H56" s="8">
        <f>SUM(OrderBal17[[#This Row],[Annual
(Actual)]:[Unpaid]])</f>
        <v>-0.03</v>
      </c>
      <c r="I56" s="25"/>
    </row>
    <row r="57" spans="1:9" x14ac:dyDescent="0.25">
      <c r="A57" s="7" t="s">
        <v>558</v>
      </c>
      <c r="B57" s="7" t="s">
        <v>117</v>
      </c>
      <c r="C57" s="7" t="s">
        <v>118</v>
      </c>
      <c r="D57" s="7" t="s">
        <v>912</v>
      </c>
      <c r="E57" s="7" t="s">
        <v>13</v>
      </c>
      <c r="F57" s="8">
        <v>613842.85</v>
      </c>
      <c r="G57" s="9"/>
      <c r="H57" s="8">
        <f>SUM(OrderBal17[[#This Row],[Annual
(Actual)]:[Unpaid]])</f>
        <v>613842.85</v>
      </c>
      <c r="I57" s="25"/>
    </row>
    <row r="58" spans="1:9" x14ac:dyDescent="0.25">
      <c r="A58" s="7" t="s">
        <v>559</v>
      </c>
      <c r="B58" s="7" t="s">
        <v>119</v>
      </c>
      <c r="C58" s="7" t="s">
        <v>120</v>
      </c>
      <c r="D58" s="7" t="s">
        <v>912</v>
      </c>
      <c r="E58" s="7" t="s">
        <v>13</v>
      </c>
      <c r="F58" s="8">
        <v>105141.04</v>
      </c>
      <c r="G58" s="9"/>
      <c r="H58" s="8">
        <f>SUM(OrderBal17[[#This Row],[Annual
(Actual)]:[Unpaid]])</f>
        <v>105141.04</v>
      </c>
      <c r="I58" s="25"/>
    </row>
    <row r="59" spans="1:9" x14ac:dyDescent="0.25">
      <c r="A59" s="7" t="s">
        <v>560</v>
      </c>
      <c r="B59" s="7" t="s">
        <v>121</v>
      </c>
      <c r="C59" s="7" t="s">
        <v>122</v>
      </c>
      <c r="D59" s="7" t="s">
        <v>912</v>
      </c>
      <c r="E59" s="7" t="s">
        <v>13</v>
      </c>
      <c r="F59" s="8">
        <v>320244</v>
      </c>
      <c r="G59" s="9"/>
      <c r="H59" s="8">
        <f>SUM(OrderBal17[[#This Row],[Annual
(Actual)]:[Unpaid]])</f>
        <v>320244</v>
      </c>
      <c r="I59" s="27"/>
    </row>
    <row r="60" spans="1:9" s="21" customFormat="1" ht="13" x14ac:dyDescent="0.3">
      <c r="A60" s="7" t="s">
        <v>561</v>
      </c>
      <c r="B60" s="7" t="s">
        <v>123</v>
      </c>
      <c r="C60" s="7" t="s">
        <v>124</v>
      </c>
      <c r="D60" s="7" t="s">
        <v>912</v>
      </c>
      <c r="E60" s="7" t="s">
        <v>13</v>
      </c>
      <c r="F60" s="8">
        <v>411670.37</v>
      </c>
      <c r="G60" s="9"/>
      <c r="H60" s="8">
        <f>SUM(OrderBal17[[#This Row],[Annual
(Actual)]:[Unpaid]])</f>
        <v>411670.37</v>
      </c>
      <c r="I60" s="26"/>
    </row>
    <row r="61" spans="1:9" x14ac:dyDescent="0.25">
      <c r="A61" s="7" t="s">
        <v>562</v>
      </c>
      <c r="B61" s="7" t="s">
        <v>125</v>
      </c>
      <c r="C61" s="7" t="s">
        <v>126</v>
      </c>
      <c r="D61" s="7" t="s">
        <v>12</v>
      </c>
      <c r="E61" s="7" t="s">
        <v>13</v>
      </c>
      <c r="F61" s="8">
        <v>0.2</v>
      </c>
      <c r="G61" s="9"/>
      <c r="H61" s="8">
        <f>SUM(OrderBal17[[#This Row],[Annual
(Actual)]:[Unpaid]])</f>
        <v>0.2</v>
      </c>
      <c r="I61" s="25"/>
    </row>
    <row r="62" spans="1:9" s="21" customFormat="1" ht="13" x14ac:dyDescent="0.3">
      <c r="A62" s="7" t="s">
        <v>563</v>
      </c>
      <c r="B62" s="7" t="s">
        <v>127</v>
      </c>
      <c r="C62" s="7" t="s">
        <v>126</v>
      </c>
      <c r="D62" s="7" t="s">
        <v>912</v>
      </c>
      <c r="E62" s="7" t="s">
        <v>13</v>
      </c>
      <c r="F62" s="8">
        <v>636208.63</v>
      </c>
      <c r="G62" s="9"/>
      <c r="H62" s="8">
        <f>SUM(OrderBal17[[#This Row],[Annual
(Actual)]:[Unpaid]])</f>
        <v>636208.63</v>
      </c>
      <c r="I62" s="26"/>
    </row>
    <row r="63" spans="1:9" x14ac:dyDescent="0.25">
      <c r="A63" s="7" t="s">
        <v>564</v>
      </c>
      <c r="B63" s="7" t="s">
        <v>128</v>
      </c>
      <c r="C63" s="7" t="s">
        <v>126</v>
      </c>
      <c r="D63" s="7" t="s">
        <v>912</v>
      </c>
      <c r="E63" s="7" t="s">
        <v>13</v>
      </c>
      <c r="F63" s="8">
        <v>38334.879999999997</v>
      </c>
      <c r="G63" s="9"/>
      <c r="H63" s="8">
        <f>SUM(OrderBal17[[#This Row],[Annual
(Actual)]:[Unpaid]])</f>
        <v>38334.879999999997</v>
      </c>
      <c r="I63" s="25"/>
    </row>
    <row r="64" spans="1:9" x14ac:dyDescent="0.25">
      <c r="A64" s="7" t="s">
        <v>565</v>
      </c>
      <c r="B64" s="7" t="s">
        <v>129</v>
      </c>
      <c r="C64" s="7" t="s">
        <v>130</v>
      </c>
      <c r="D64" s="7" t="s">
        <v>913</v>
      </c>
      <c r="E64" s="7" t="s">
        <v>13</v>
      </c>
      <c r="F64" s="8">
        <v>0.02</v>
      </c>
      <c r="G64" s="9"/>
      <c r="H64" s="8">
        <f>SUM(OrderBal17[[#This Row],[Annual
(Actual)]:[Unpaid]])</f>
        <v>0.02</v>
      </c>
      <c r="I64" s="27"/>
    </row>
    <row r="65" spans="1:9" s="21" customFormat="1" ht="13" x14ac:dyDescent="0.3">
      <c r="A65" s="7" t="s">
        <v>914</v>
      </c>
      <c r="B65" s="7" t="s">
        <v>915</v>
      </c>
      <c r="C65" s="7" t="s">
        <v>130</v>
      </c>
      <c r="D65" s="7" t="s">
        <v>912</v>
      </c>
      <c r="E65" s="7" t="s">
        <v>13</v>
      </c>
      <c r="F65" s="8">
        <v>89106.44</v>
      </c>
      <c r="G65" s="9"/>
      <c r="H65" s="8">
        <f>SUM(OrderBal17[[#This Row],[Annual
(Actual)]:[Unpaid]])</f>
        <v>89106.44</v>
      </c>
      <c r="I65" s="26"/>
    </row>
    <row r="66" spans="1:9" x14ac:dyDescent="0.25">
      <c r="A66" s="7" t="s">
        <v>566</v>
      </c>
      <c r="B66" s="7" t="s">
        <v>131</v>
      </c>
      <c r="C66" s="7" t="s">
        <v>130</v>
      </c>
      <c r="D66" s="7" t="s">
        <v>912</v>
      </c>
      <c r="E66" s="7" t="s">
        <v>13</v>
      </c>
      <c r="F66" s="8">
        <v>634200.07999999996</v>
      </c>
      <c r="G66" s="9"/>
      <c r="H66" s="8">
        <f>SUM(OrderBal17[[#This Row],[Annual
(Actual)]:[Unpaid]])</f>
        <v>634200.07999999996</v>
      </c>
      <c r="I66" s="25"/>
    </row>
    <row r="67" spans="1:9" x14ac:dyDescent="0.25">
      <c r="A67" s="7" t="s">
        <v>567</v>
      </c>
      <c r="B67" s="7" t="s">
        <v>132</v>
      </c>
      <c r="C67" s="7" t="s">
        <v>133</v>
      </c>
      <c r="D67" s="7" t="s">
        <v>912</v>
      </c>
      <c r="E67" s="7" t="s">
        <v>13</v>
      </c>
      <c r="F67" s="8">
        <v>37383.99</v>
      </c>
      <c r="G67" s="9"/>
      <c r="H67" s="8">
        <f>SUM(OrderBal17[[#This Row],[Annual
(Actual)]:[Unpaid]])</f>
        <v>37383.99</v>
      </c>
      <c r="I67" s="25"/>
    </row>
    <row r="68" spans="1:9" x14ac:dyDescent="0.25">
      <c r="A68" s="7" t="s">
        <v>568</v>
      </c>
      <c r="B68" s="7" t="s">
        <v>134</v>
      </c>
      <c r="C68" s="7" t="s">
        <v>135</v>
      </c>
      <c r="D68" s="7" t="s">
        <v>912</v>
      </c>
      <c r="E68" s="7" t="s">
        <v>13</v>
      </c>
      <c r="F68" s="8">
        <v>1130825.8600000001</v>
      </c>
      <c r="G68" s="9"/>
      <c r="H68" s="8">
        <f>SUM(OrderBal17[[#This Row],[Annual
(Actual)]:[Unpaid]])</f>
        <v>1130825.8600000001</v>
      </c>
      <c r="I68" s="25"/>
    </row>
    <row r="69" spans="1:9" s="21" customFormat="1" ht="13" x14ac:dyDescent="0.3">
      <c r="A69" s="7" t="s">
        <v>569</v>
      </c>
      <c r="B69" s="7" t="s">
        <v>136</v>
      </c>
      <c r="C69" s="7" t="s">
        <v>137</v>
      </c>
      <c r="D69" s="7" t="s">
        <v>913</v>
      </c>
      <c r="E69" s="7" t="s">
        <v>881</v>
      </c>
      <c r="F69" s="8">
        <v>2344.9299999999998</v>
      </c>
      <c r="G69" s="9"/>
      <c r="H69" s="8">
        <f>SUM(OrderBal17[[#This Row],[Annual
(Actual)]:[Unpaid]])</f>
        <v>2344.9299999999998</v>
      </c>
      <c r="I69" s="26"/>
    </row>
    <row r="70" spans="1:9" s="21" customFormat="1" ht="13" x14ac:dyDescent="0.3">
      <c r="A70" s="7" t="s">
        <v>570</v>
      </c>
      <c r="B70" s="7" t="s">
        <v>138</v>
      </c>
      <c r="C70" s="7" t="s">
        <v>139</v>
      </c>
      <c r="D70" s="7" t="s">
        <v>912</v>
      </c>
      <c r="E70" s="7" t="s">
        <v>13</v>
      </c>
      <c r="F70" s="8">
        <v>27498.98</v>
      </c>
      <c r="G70" s="9"/>
      <c r="H70" s="8">
        <f>SUM(OrderBal17[[#This Row],[Annual
(Actual)]:[Unpaid]])</f>
        <v>27498.98</v>
      </c>
      <c r="I70" s="28"/>
    </row>
    <row r="71" spans="1:9" s="21" customFormat="1" ht="13" x14ac:dyDescent="0.3">
      <c r="A71" s="7" t="s">
        <v>571</v>
      </c>
      <c r="B71" s="7" t="s">
        <v>140</v>
      </c>
      <c r="C71" s="7" t="s">
        <v>141</v>
      </c>
      <c r="D71" s="7" t="s">
        <v>912</v>
      </c>
      <c r="E71" s="7" t="s">
        <v>13</v>
      </c>
      <c r="F71" s="8">
        <v>1057455.6200000001</v>
      </c>
      <c r="G71" s="9"/>
      <c r="H71" s="8">
        <f>SUM(OrderBal17[[#This Row],[Annual
(Actual)]:[Unpaid]])</f>
        <v>1057455.6200000001</v>
      </c>
      <c r="I71" s="26"/>
    </row>
    <row r="72" spans="1:9" x14ac:dyDescent="0.25">
      <c r="A72" s="7" t="s">
        <v>572</v>
      </c>
      <c r="B72" s="7" t="s">
        <v>142</v>
      </c>
      <c r="C72" s="7" t="s">
        <v>143</v>
      </c>
      <c r="D72" s="7" t="s">
        <v>912</v>
      </c>
      <c r="E72" s="7" t="s">
        <v>13</v>
      </c>
      <c r="F72" s="8">
        <v>499333.37</v>
      </c>
      <c r="G72" s="9"/>
      <c r="H72" s="8">
        <f>SUM(OrderBal17[[#This Row],[Annual
(Actual)]:[Unpaid]])</f>
        <v>499333.37</v>
      </c>
      <c r="I72" s="25"/>
    </row>
    <row r="73" spans="1:9" x14ac:dyDescent="0.25">
      <c r="A73" s="7" t="s">
        <v>573</v>
      </c>
      <c r="B73" s="7" t="s">
        <v>144</v>
      </c>
      <c r="C73" s="7" t="s">
        <v>145</v>
      </c>
      <c r="D73" s="7" t="s">
        <v>146</v>
      </c>
      <c r="E73" s="7" t="s">
        <v>13</v>
      </c>
      <c r="F73" s="8">
        <v>-0.03</v>
      </c>
      <c r="G73" s="9"/>
      <c r="H73" s="8">
        <f>SUM(OrderBal17[[#This Row],[Annual
(Actual)]:[Unpaid]])</f>
        <v>-0.03</v>
      </c>
      <c r="I73" s="25"/>
    </row>
    <row r="74" spans="1:9" x14ac:dyDescent="0.25">
      <c r="A74" s="7" t="s">
        <v>574</v>
      </c>
      <c r="B74" s="7" t="s">
        <v>147</v>
      </c>
      <c r="C74" s="7" t="s">
        <v>148</v>
      </c>
      <c r="D74" s="7" t="s">
        <v>912</v>
      </c>
      <c r="E74" s="7" t="s">
        <v>13</v>
      </c>
      <c r="F74" s="8">
        <v>14448.97</v>
      </c>
      <c r="G74" s="9"/>
      <c r="H74" s="8">
        <f>SUM(OrderBal17[[#This Row],[Annual
(Actual)]:[Unpaid]])</f>
        <v>14448.97</v>
      </c>
      <c r="I74" s="25"/>
    </row>
    <row r="75" spans="1:9" x14ac:dyDescent="0.25">
      <c r="A75" s="7" t="s">
        <v>575</v>
      </c>
      <c r="B75" s="7" t="s">
        <v>149</v>
      </c>
      <c r="C75" s="7" t="s">
        <v>150</v>
      </c>
      <c r="D75" s="7" t="s">
        <v>912</v>
      </c>
      <c r="E75" s="7" t="s">
        <v>13</v>
      </c>
      <c r="F75" s="8">
        <v>193534.12</v>
      </c>
      <c r="G75" s="9"/>
      <c r="H75" s="8">
        <f>SUM(OrderBal17[[#This Row],[Annual
(Actual)]:[Unpaid]])</f>
        <v>193534.12</v>
      </c>
      <c r="I75" s="25"/>
    </row>
    <row r="76" spans="1:9" s="21" customFormat="1" ht="13" x14ac:dyDescent="0.3">
      <c r="A76" s="7" t="s">
        <v>576</v>
      </c>
      <c r="B76" s="7" t="s">
        <v>151</v>
      </c>
      <c r="C76" s="7" t="s">
        <v>152</v>
      </c>
      <c r="D76" s="7" t="s">
        <v>912</v>
      </c>
      <c r="E76" s="7" t="s">
        <v>881</v>
      </c>
      <c r="F76" s="8">
        <v>928979.04</v>
      </c>
      <c r="G76" s="10"/>
      <c r="H76" s="8">
        <f>SUM(OrderBal17[[#This Row],[Annual
(Actual)]:[Unpaid]])</f>
        <v>928979.04</v>
      </c>
      <c r="I76" s="26"/>
    </row>
    <row r="77" spans="1:9" x14ac:dyDescent="0.25">
      <c r="A77" s="7" t="s">
        <v>577</v>
      </c>
      <c r="B77" s="7" t="s">
        <v>153</v>
      </c>
      <c r="C77" s="7" t="s">
        <v>154</v>
      </c>
      <c r="D77" s="7" t="s">
        <v>841</v>
      </c>
      <c r="E77" s="7" t="s">
        <v>13</v>
      </c>
      <c r="F77" s="8">
        <v>0.12</v>
      </c>
      <c r="G77" s="10"/>
      <c r="H77" s="8">
        <f>SUM(OrderBal17[[#This Row],[Annual
(Actual)]:[Unpaid]])</f>
        <v>0.12</v>
      </c>
      <c r="I77" s="25"/>
    </row>
    <row r="78" spans="1:9" s="21" customFormat="1" ht="13" x14ac:dyDescent="0.3">
      <c r="A78" s="7" t="s">
        <v>578</v>
      </c>
      <c r="B78" s="7" t="s">
        <v>155</v>
      </c>
      <c r="C78" s="7" t="s">
        <v>156</v>
      </c>
      <c r="D78" s="7" t="s">
        <v>880</v>
      </c>
      <c r="E78" s="7" t="s">
        <v>13</v>
      </c>
      <c r="F78" s="8">
        <v>-0.02</v>
      </c>
      <c r="G78" s="11"/>
      <c r="H78" s="8">
        <f>SUM(OrderBal17[[#This Row],[Annual
(Actual)]:[Unpaid]])</f>
        <v>-0.02</v>
      </c>
      <c r="I78" s="26"/>
    </row>
    <row r="79" spans="1:9" x14ac:dyDescent="0.25">
      <c r="A79" s="7" t="s">
        <v>579</v>
      </c>
      <c r="B79" s="7" t="s">
        <v>157</v>
      </c>
      <c r="C79" s="7" t="s">
        <v>158</v>
      </c>
      <c r="D79" s="7" t="s">
        <v>912</v>
      </c>
      <c r="E79" s="7" t="s">
        <v>13</v>
      </c>
      <c r="F79" s="8">
        <v>162375.24</v>
      </c>
      <c r="G79" s="9"/>
      <c r="H79" s="8">
        <f>SUM(OrderBal17[[#This Row],[Annual
(Actual)]:[Unpaid]])</f>
        <v>162375.24</v>
      </c>
      <c r="I79" s="27"/>
    </row>
    <row r="80" spans="1:9" x14ac:dyDescent="0.25">
      <c r="A80" s="7" t="s">
        <v>580</v>
      </c>
      <c r="B80" s="7" t="s">
        <v>159</v>
      </c>
      <c r="C80" s="7" t="s">
        <v>160</v>
      </c>
      <c r="D80" s="7" t="s">
        <v>912</v>
      </c>
      <c r="E80" s="7" t="s">
        <v>13</v>
      </c>
      <c r="F80" s="8">
        <v>1004799.12</v>
      </c>
      <c r="G80" s="9"/>
      <c r="H80" s="8">
        <f>SUM(OrderBal17[[#This Row],[Annual
(Actual)]:[Unpaid]])</f>
        <v>1004799.12</v>
      </c>
      <c r="I80" s="25"/>
    </row>
    <row r="81" spans="1:9" s="21" customFormat="1" ht="13" x14ac:dyDescent="0.3">
      <c r="A81" s="7" t="s">
        <v>581</v>
      </c>
      <c r="B81" s="7" t="s">
        <v>916</v>
      </c>
      <c r="C81" s="7" t="s">
        <v>162</v>
      </c>
      <c r="D81" s="7" t="s">
        <v>912</v>
      </c>
      <c r="E81" s="7" t="s">
        <v>13</v>
      </c>
      <c r="F81" s="8">
        <v>0.13</v>
      </c>
      <c r="G81" s="9"/>
      <c r="H81" s="8">
        <f>SUM(OrderBal17[[#This Row],[Annual
(Actual)]:[Unpaid]])</f>
        <v>0.13</v>
      </c>
      <c r="I81" s="26"/>
    </row>
    <row r="82" spans="1:9" x14ac:dyDescent="0.25">
      <c r="A82" s="7" t="s">
        <v>582</v>
      </c>
      <c r="B82" s="7" t="s">
        <v>163</v>
      </c>
      <c r="C82" s="7" t="s">
        <v>164</v>
      </c>
      <c r="D82" s="7" t="s">
        <v>913</v>
      </c>
      <c r="E82" s="7" t="s">
        <v>13</v>
      </c>
      <c r="F82" s="8">
        <v>0.08</v>
      </c>
      <c r="G82" s="9"/>
      <c r="H82" s="8">
        <f>SUM(OrderBal17[[#This Row],[Annual
(Actual)]:[Unpaid]])</f>
        <v>0.08</v>
      </c>
      <c r="I82" s="25"/>
    </row>
    <row r="83" spans="1:9" s="21" customFormat="1" ht="13" x14ac:dyDescent="0.3">
      <c r="A83" s="7" t="s">
        <v>583</v>
      </c>
      <c r="B83" s="7" t="s">
        <v>165</v>
      </c>
      <c r="C83" s="7" t="s">
        <v>166</v>
      </c>
      <c r="D83" s="7" t="s">
        <v>912</v>
      </c>
      <c r="E83" s="7" t="s">
        <v>13</v>
      </c>
      <c r="F83" s="8">
        <v>2145000</v>
      </c>
      <c r="G83" s="9"/>
      <c r="H83" s="8">
        <f>SUM(OrderBal17[[#This Row],[Annual
(Actual)]:[Unpaid]])</f>
        <v>2145000</v>
      </c>
      <c r="I83" s="26"/>
    </row>
    <row r="84" spans="1:9" x14ac:dyDescent="0.25">
      <c r="A84" s="7" t="s">
        <v>584</v>
      </c>
      <c r="B84" s="7" t="s">
        <v>167</v>
      </c>
      <c r="C84" s="7" t="s">
        <v>168</v>
      </c>
      <c r="D84" s="7" t="s">
        <v>912</v>
      </c>
      <c r="E84" s="7" t="s">
        <v>13</v>
      </c>
      <c r="F84" s="8">
        <v>116271.07</v>
      </c>
      <c r="G84" s="9"/>
      <c r="H84" s="8">
        <f>SUM(OrderBal17[[#This Row],[Annual
(Actual)]:[Unpaid]])</f>
        <v>116271.07</v>
      </c>
      <c r="I84" s="25"/>
    </row>
    <row r="85" spans="1:9" x14ac:dyDescent="0.25">
      <c r="A85" s="7" t="s">
        <v>585</v>
      </c>
      <c r="B85" s="7" t="s">
        <v>169</v>
      </c>
      <c r="C85" s="7" t="s">
        <v>168</v>
      </c>
      <c r="D85" s="7" t="s">
        <v>912</v>
      </c>
      <c r="E85" s="7" t="s">
        <v>13</v>
      </c>
      <c r="F85" s="8">
        <v>791666.54</v>
      </c>
      <c r="G85" s="9"/>
      <c r="H85" s="8">
        <f>SUM(OrderBal17[[#This Row],[Annual
(Actual)]:[Unpaid]])</f>
        <v>791666.54</v>
      </c>
      <c r="I85" s="25"/>
    </row>
    <row r="86" spans="1:9" s="21" customFormat="1" ht="13" x14ac:dyDescent="0.3">
      <c r="A86" s="7" t="s">
        <v>586</v>
      </c>
      <c r="B86" s="7" t="s">
        <v>170</v>
      </c>
      <c r="C86" s="7" t="s">
        <v>171</v>
      </c>
      <c r="D86" s="7" t="s">
        <v>913</v>
      </c>
      <c r="E86" s="7" t="s">
        <v>13</v>
      </c>
      <c r="F86" s="8">
        <v>-184696.95</v>
      </c>
      <c r="G86" s="9"/>
      <c r="H86" s="8">
        <f>SUM(OrderBal17[[#This Row],[Annual
(Actual)]:[Unpaid]])</f>
        <v>-184696.95</v>
      </c>
      <c r="I86" s="26"/>
    </row>
    <row r="87" spans="1:9" x14ac:dyDescent="0.25">
      <c r="A87" s="7" t="s">
        <v>587</v>
      </c>
      <c r="B87" s="7" t="s">
        <v>172</v>
      </c>
      <c r="C87" s="7" t="s">
        <v>173</v>
      </c>
      <c r="D87" s="7" t="s">
        <v>912</v>
      </c>
      <c r="E87" s="7" t="s">
        <v>13</v>
      </c>
      <c r="F87" s="8">
        <v>128571.28</v>
      </c>
      <c r="G87" s="9"/>
      <c r="H87" s="8">
        <f>SUM(OrderBal17[[#This Row],[Annual
(Actual)]:[Unpaid]])</f>
        <v>128571.28</v>
      </c>
      <c r="I87" s="25"/>
    </row>
    <row r="88" spans="1:9" x14ac:dyDescent="0.25">
      <c r="A88" s="7" t="s">
        <v>589</v>
      </c>
      <c r="B88" s="7" t="s">
        <v>176</v>
      </c>
      <c r="C88" s="7" t="s">
        <v>177</v>
      </c>
      <c r="D88" s="7" t="s">
        <v>812</v>
      </c>
      <c r="E88" s="7" t="s">
        <v>881</v>
      </c>
      <c r="F88" s="8">
        <v>-0.06</v>
      </c>
      <c r="G88" s="9"/>
      <c r="H88" s="8">
        <f>SUM(OrderBal17[[#This Row],[Annual
(Actual)]:[Unpaid]])</f>
        <v>-0.06</v>
      </c>
      <c r="I88" s="25"/>
    </row>
    <row r="89" spans="1:9" s="21" customFormat="1" ht="13" x14ac:dyDescent="0.3">
      <c r="A89" s="7" t="s">
        <v>590</v>
      </c>
      <c r="B89" s="7" t="s">
        <v>178</v>
      </c>
      <c r="C89" s="7" t="s">
        <v>179</v>
      </c>
      <c r="D89" s="7" t="s">
        <v>26</v>
      </c>
      <c r="E89" s="7" t="s">
        <v>13</v>
      </c>
      <c r="F89" s="8">
        <v>-0.16</v>
      </c>
      <c r="G89" s="9"/>
      <c r="H89" s="8">
        <f>SUM(OrderBal17[[#This Row],[Annual
(Actual)]:[Unpaid]])</f>
        <v>-0.16</v>
      </c>
      <c r="I89" s="26"/>
    </row>
    <row r="90" spans="1:9" s="21" customFormat="1" ht="13" x14ac:dyDescent="0.3">
      <c r="A90" s="7" t="s">
        <v>591</v>
      </c>
      <c r="B90" s="7" t="s">
        <v>180</v>
      </c>
      <c r="C90" s="7" t="s">
        <v>181</v>
      </c>
      <c r="D90" s="7" t="s">
        <v>912</v>
      </c>
      <c r="E90" s="7" t="s">
        <v>881</v>
      </c>
      <c r="F90" s="8">
        <v>158251.99</v>
      </c>
      <c r="G90" s="9"/>
      <c r="H90" s="8">
        <f>SUM(OrderBal17[[#This Row],[Annual
(Actual)]:[Unpaid]])</f>
        <v>158251.99</v>
      </c>
      <c r="I90" s="26"/>
    </row>
    <row r="91" spans="1:9" s="21" customFormat="1" ht="13.5" customHeight="1" x14ac:dyDescent="0.3">
      <c r="A91" s="7" t="s">
        <v>592</v>
      </c>
      <c r="B91" s="7" t="s">
        <v>182</v>
      </c>
      <c r="C91" s="7" t="s">
        <v>183</v>
      </c>
      <c r="D91" s="7" t="s">
        <v>912</v>
      </c>
      <c r="E91" s="7" t="s">
        <v>13</v>
      </c>
      <c r="F91" s="8">
        <v>478791.08</v>
      </c>
      <c r="G91" s="9"/>
      <c r="H91" s="8">
        <f>SUM(OrderBal17[[#This Row],[Annual
(Actual)]:[Unpaid]])</f>
        <v>478791.08</v>
      </c>
      <c r="I91" s="26"/>
    </row>
    <row r="92" spans="1:9" s="21" customFormat="1" ht="12" customHeight="1" x14ac:dyDescent="0.3">
      <c r="A92" s="7" t="s">
        <v>824</v>
      </c>
      <c r="B92" s="7" t="s">
        <v>825</v>
      </c>
      <c r="C92" s="7" t="s">
        <v>826</v>
      </c>
      <c r="D92" s="7" t="s">
        <v>912</v>
      </c>
      <c r="E92" s="7" t="s">
        <v>13</v>
      </c>
      <c r="F92" s="8">
        <v>287796</v>
      </c>
      <c r="G92" s="9"/>
      <c r="H92" s="8">
        <f>SUM(OrderBal17[[#This Row],[Annual
(Actual)]:[Unpaid]])</f>
        <v>287796</v>
      </c>
      <c r="I92" s="28"/>
    </row>
    <row r="93" spans="1:9" s="21" customFormat="1" ht="13" x14ac:dyDescent="0.3">
      <c r="A93" s="7" t="s">
        <v>593</v>
      </c>
      <c r="B93" s="7" t="s">
        <v>184</v>
      </c>
      <c r="C93" s="7" t="s">
        <v>185</v>
      </c>
      <c r="D93" s="7" t="s">
        <v>912</v>
      </c>
      <c r="E93" s="7" t="s">
        <v>13</v>
      </c>
      <c r="F93" s="8">
        <v>1538214.21</v>
      </c>
      <c r="G93" s="9"/>
      <c r="H93" s="8">
        <f>SUM(OrderBal17[[#This Row],[Annual
(Actual)]:[Unpaid]])</f>
        <v>1538214.21</v>
      </c>
      <c r="I93" s="26"/>
    </row>
    <row r="94" spans="1:9" x14ac:dyDescent="0.25">
      <c r="A94" s="7" t="s">
        <v>594</v>
      </c>
      <c r="B94" s="7" t="s">
        <v>186</v>
      </c>
      <c r="C94" s="7" t="s">
        <v>187</v>
      </c>
      <c r="D94" s="7" t="s">
        <v>912</v>
      </c>
      <c r="E94" s="7" t="s">
        <v>13</v>
      </c>
      <c r="F94" s="8">
        <v>79168.77</v>
      </c>
      <c r="G94" s="9"/>
      <c r="H94" s="8">
        <f>SUM(OrderBal17[[#This Row],[Annual
(Actual)]:[Unpaid]])</f>
        <v>79168.77</v>
      </c>
      <c r="I94" s="25"/>
    </row>
    <row r="95" spans="1:9" x14ac:dyDescent="0.25">
      <c r="A95" s="7" t="s">
        <v>595</v>
      </c>
      <c r="B95" s="7" t="s">
        <v>188</v>
      </c>
      <c r="C95" s="7" t="s">
        <v>189</v>
      </c>
      <c r="D95" s="7" t="s">
        <v>912</v>
      </c>
      <c r="E95" s="7" t="s">
        <v>13</v>
      </c>
      <c r="F95" s="8">
        <v>125613.96</v>
      </c>
      <c r="G95" s="9"/>
      <c r="H95" s="8">
        <f>SUM(OrderBal17[[#This Row],[Annual
(Actual)]:[Unpaid]])</f>
        <v>125613.96</v>
      </c>
      <c r="I95" s="27"/>
    </row>
    <row r="96" spans="1:9" s="21" customFormat="1" ht="13" x14ac:dyDescent="0.3">
      <c r="A96" s="7" t="s">
        <v>596</v>
      </c>
      <c r="B96" s="7" t="s">
        <v>190</v>
      </c>
      <c r="C96" s="7" t="s">
        <v>191</v>
      </c>
      <c r="D96" s="7" t="s">
        <v>912</v>
      </c>
      <c r="E96" s="7" t="s">
        <v>881</v>
      </c>
      <c r="F96" s="8">
        <v>89091.96</v>
      </c>
      <c r="G96" s="9"/>
      <c r="H96" s="8">
        <f>SUM(OrderBal17[[#This Row],[Annual
(Actual)]:[Unpaid]])</f>
        <v>89091.96</v>
      </c>
      <c r="I96" s="28"/>
    </row>
    <row r="97" spans="1:9" s="21" customFormat="1" ht="13" x14ac:dyDescent="0.3">
      <c r="A97" s="7" t="s">
        <v>597</v>
      </c>
      <c r="B97" s="7" t="s">
        <v>192</v>
      </c>
      <c r="C97" s="7" t="s">
        <v>193</v>
      </c>
      <c r="D97" s="7" t="s">
        <v>912</v>
      </c>
      <c r="E97" s="7" t="s">
        <v>13</v>
      </c>
      <c r="F97" s="8">
        <v>198942.5</v>
      </c>
      <c r="G97" s="9"/>
      <c r="H97" s="8">
        <f>SUM(OrderBal17[[#This Row],[Annual
(Actual)]:[Unpaid]])</f>
        <v>198942.5</v>
      </c>
      <c r="I97" s="26"/>
    </row>
    <row r="98" spans="1:9" s="21" customFormat="1" ht="13" x14ac:dyDescent="0.3">
      <c r="A98" s="7" t="s">
        <v>598</v>
      </c>
      <c r="B98" s="7" t="s">
        <v>194</v>
      </c>
      <c r="C98" s="7" t="s">
        <v>195</v>
      </c>
      <c r="D98" s="7" t="s">
        <v>912</v>
      </c>
      <c r="E98" s="7" t="s">
        <v>13</v>
      </c>
      <c r="F98" s="8">
        <v>201066</v>
      </c>
      <c r="G98" s="9"/>
      <c r="H98" s="8">
        <f>SUM(OrderBal17[[#This Row],[Annual
(Actual)]:[Unpaid]])</f>
        <v>201066</v>
      </c>
      <c r="I98" s="26"/>
    </row>
    <row r="99" spans="1:9" x14ac:dyDescent="0.25">
      <c r="A99" s="7" t="s">
        <v>599</v>
      </c>
      <c r="B99" s="7" t="s">
        <v>196</v>
      </c>
      <c r="C99" s="7" t="s">
        <v>197</v>
      </c>
      <c r="D99" s="7" t="s">
        <v>913</v>
      </c>
      <c r="E99" s="7" t="s">
        <v>48</v>
      </c>
      <c r="F99" s="8">
        <v>748434.76</v>
      </c>
      <c r="G99" s="9"/>
      <c r="H99" s="8">
        <f>SUM(OrderBal17[[#This Row],[Annual
(Actual)]:[Unpaid]])</f>
        <v>748434.76</v>
      </c>
      <c r="I99" s="27"/>
    </row>
    <row r="100" spans="1:9" s="21" customFormat="1" ht="13" x14ac:dyDescent="0.3">
      <c r="A100" s="7" t="s">
        <v>600</v>
      </c>
      <c r="B100" s="7" t="s">
        <v>198</v>
      </c>
      <c r="C100" s="7" t="s">
        <v>199</v>
      </c>
      <c r="D100" s="7" t="s">
        <v>912</v>
      </c>
      <c r="E100" s="7" t="s">
        <v>13</v>
      </c>
      <c r="F100" s="8">
        <v>53254.239999999998</v>
      </c>
      <c r="G100" s="9"/>
      <c r="H100" s="8">
        <f>SUM(OrderBal17[[#This Row],[Annual
(Actual)]:[Unpaid]])</f>
        <v>53254.239999999998</v>
      </c>
      <c r="I100" s="26"/>
    </row>
    <row r="101" spans="1:9" x14ac:dyDescent="0.25">
      <c r="A101" s="7" t="s">
        <v>601</v>
      </c>
      <c r="B101" s="7" t="s">
        <v>200</v>
      </c>
      <c r="C101" s="7" t="s">
        <v>201</v>
      </c>
      <c r="D101" s="7" t="s">
        <v>912</v>
      </c>
      <c r="E101" s="7" t="s">
        <v>13</v>
      </c>
      <c r="F101" s="8">
        <v>114765.03</v>
      </c>
      <c r="G101" s="9"/>
      <c r="H101" s="8">
        <f>SUM(OrderBal17[[#This Row],[Annual
(Actual)]:[Unpaid]])</f>
        <v>114765.03</v>
      </c>
      <c r="I101" s="25"/>
    </row>
    <row r="102" spans="1:9" x14ac:dyDescent="0.25">
      <c r="A102" s="7" t="s">
        <v>602</v>
      </c>
      <c r="B102" s="7" t="s">
        <v>202</v>
      </c>
      <c r="C102" s="7" t="s">
        <v>203</v>
      </c>
      <c r="D102" s="7" t="s">
        <v>204</v>
      </c>
      <c r="E102" s="7" t="s">
        <v>881</v>
      </c>
      <c r="F102" s="8">
        <v>-0.17</v>
      </c>
      <c r="G102" s="9"/>
      <c r="H102" s="8">
        <f>SUM(OrderBal17[[#This Row],[Annual
(Actual)]:[Unpaid]])</f>
        <v>-0.17</v>
      </c>
      <c r="I102" s="25"/>
    </row>
    <row r="103" spans="1:9" x14ac:dyDescent="0.25">
      <c r="A103" s="7" t="s">
        <v>603</v>
      </c>
      <c r="B103" s="7" t="s">
        <v>205</v>
      </c>
      <c r="C103" s="7" t="s">
        <v>206</v>
      </c>
      <c r="D103" s="7" t="s">
        <v>912</v>
      </c>
      <c r="E103" s="7" t="s">
        <v>48</v>
      </c>
      <c r="F103" s="8">
        <v>481342.51</v>
      </c>
      <c r="G103" s="12"/>
      <c r="H103" s="8">
        <f>SUM(OrderBal17[[#This Row],[Annual
(Actual)]:[Unpaid]])</f>
        <v>481342.51</v>
      </c>
      <c r="I103" s="25"/>
    </row>
    <row r="104" spans="1:9" x14ac:dyDescent="0.25">
      <c r="A104" s="7" t="s">
        <v>604</v>
      </c>
      <c r="B104" s="7" t="s">
        <v>207</v>
      </c>
      <c r="C104" s="7" t="s">
        <v>208</v>
      </c>
      <c r="D104" s="7" t="s">
        <v>912</v>
      </c>
      <c r="E104" s="7" t="s">
        <v>13</v>
      </c>
      <c r="F104" s="8">
        <v>38333.410000000003</v>
      </c>
      <c r="G104" s="9"/>
      <c r="H104" s="8">
        <f>SUM(OrderBal17[[#This Row],[Annual
(Actual)]:[Unpaid]])</f>
        <v>38333.410000000003</v>
      </c>
      <c r="I104" s="25"/>
    </row>
    <row r="105" spans="1:9" x14ac:dyDescent="0.25">
      <c r="A105" s="7" t="s">
        <v>605</v>
      </c>
      <c r="B105" s="7" t="s">
        <v>209</v>
      </c>
      <c r="C105" s="7" t="s">
        <v>208</v>
      </c>
      <c r="D105" s="7" t="s">
        <v>912</v>
      </c>
      <c r="E105" s="7" t="s">
        <v>13</v>
      </c>
      <c r="F105" s="8">
        <v>1225500</v>
      </c>
      <c r="G105" s="9"/>
      <c r="H105" s="8">
        <f>SUM(OrderBal17[[#This Row],[Annual
(Actual)]:[Unpaid]])</f>
        <v>1225500</v>
      </c>
      <c r="I105" s="25"/>
    </row>
    <row r="106" spans="1:9" x14ac:dyDescent="0.25">
      <c r="A106" s="7" t="s">
        <v>606</v>
      </c>
      <c r="B106" s="7" t="s">
        <v>210</v>
      </c>
      <c r="C106" s="7" t="s">
        <v>211</v>
      </c>
      <c r="D106" s="7" t="s">
        <v>912</v>
      </c>
      <c r="E106" s="7" t="s">
        <v>881</v>
      </c>
      <c r="F106" s="8">
        <v>494165.85</v>
      </c>
      <c r="G106" s="9"/>
      <c r="H106" s="8">
        <f>SUM(OrderBal17[[#This Row],[Annual
(Actual)]:[Unpaid]])</f>
        <v>494165.85</v>
      </c>
      <c r="I106" s="25"/>
    </row>
    <row r="107" spans="1:9" x14ac:dyDescent="0.25">
      <c r="A107" s="7" t="s">
        <v>607</v>
      </c>
      <c r="B107" s="7" t="s">
        <v>212</v>
      </c>
      <c r="C107" s="7" t="s">
        <v>213</v>
      </c>
      <c r="D107" s="7" t="s">
        <v>912</v>
      </c>
      <c r="E107" s="7" t="s">
        <v>881</v>
      </c>
      <c r="F107" s="8">
        <v>123456.62</v>
      </c>
      <c r="G107" s="9"/>
      <c r="H107" s="8">
        <f>SUM(OrderBal17[[#This Row],[Annual
(Actual)]:[Unpaid]])</f>
        <v>123456.62</v>
      </c>
      <c r="I107" s="25"/>
    </row>
    <row r="108" spans="1:9" x14ac:dyDescent="0.25">
      <c r="A108" s="7" t="s">
        <v>608</v>
      </c>
      <c r="B108" s="7" t="s">
        <v>214</v>
      </c>
      <c r="C108" s="7" t="s">
        <v>215</v>
      </c>
      <c r="D108" s="7" t="s">
        <v>912</v>
      </c>
      <c r="E108" s="7" t="s">
        <v>13</v>
      </c>
      <c r="F108" s="8">
        <v>218469.19</v>
      </c>
      <c r="G108" s="9"/>
      <c r="H108" s="8">
        <f>SUM(OrderBal17[[#This Row],[Annual
(Actual)]:[Unpaid]])</f>
        <v>218469.19</v>
      </c>
      <c r="I108" s="25"/>
    </row>
    <row r="109" spans="1:9" x14ac:dyDescent="0.25">
      <c r="A109" s="7" t="s">
        <v>609</v>
      </c>
      <c r="B109" s="7" t="s">
        <v>217</v>
      </c>
      <c r="C109" s="7" t="s">
        <v>218</v>
      </c>
      <c r="D109" s="7" t="s">
        <v>912</v>
      </c>
      <c r="E109" s="7" t="s">
        <v>13</v>
      </c>
      <c r="F109" s="8">
        <v>389360.57</v>
      </c>
      <c r="G109" s="9"/>
      <c r="H109" s="8">
        <f>SUM(OrderBal17[[#This Row],[Annual
(Actual)]:[Unpaid]])</f>
        <v>389360.57</v>
      </c>
      <c r="I109" s="27"/>
    </row>
    <row r="110" spans="1:9" s="21" customFormat="1" ht="13" x14ac:dyDescent="0.3">
      <c r="A110" s="7" t="s">
        <v>610</v>
      </c>
      <c r="B110" s="7" t="s">
        <v>219</v>
      </c>
      <c r="C110" s="7" t="s">
        <v>220</v>
      </c>
      <c r="D110" s="7" t="s">
        <v>912</v>
      </c>
      <c r="E110" s="7" t="s">
        <v>13</v>
      </c>
      <c r="F110" s="8">
        <v>330593.27</v>
      </c>
      <c r="G110" s="9"/>
      <c r="H110" s="8">
        <f>SUM(OrderBal17[[#This Row],[Annual
(Actual)]:[Unpaid]])</f>
        <v>330593.27</v>
      </c>
      <c r="I110" s="26"/>
    </row>
    <row r="111" spans="1:9" x14ac:dyDescent="0.25">
      <c r="A111" s="7" t="s">
        <v>611</v>
      </c>
      <c r="B111" s="7" t="s">
        <v>221</v>
      </c>
      <c r="C111" s="7" t="s">
        <v>222</v>
      </c>
      <c r="D111" s="7" t="s">
        <v>912</v>
      </c>
      <c r="E111" s="7" t="s">
        <v>13</v>
      </c>
      <c r="F111" s="8">
        <v>612987.36</v>
      </c>
      <c r="G111" s="9"/>
      <c r="H111" s="8">
        <f>SUM(OrderBal17[[#This Row],[Annual
(Actual)]:[Unpaid]])</f>
        <v>612987.36</v>
      </c>
      <c r="I111" s="25"/>
    </row>
    <row r="112" spans="1:9" x14ac:dyDescent="0.25">
      <c r="A112" s="7" t="s">
        <v>612</v>
      </c>
      <c r="B112" s="7" t="s">
        <v>223</v>
      </c>
      <c r="C112" s="7" t="s">
        <v>224</v>
      </c>
      <c r="D112" s="7" t="s">
        <v>913</v>
      </c>
      <c r="E112" s="7" t="s">
        <v>13</v>
      </c>
      <c r="F112" s="8">
        <v>-0.12</v>
      </c>
      <c r="G112" s="9"/>
      <c r="H112" s="8">
        <f>SUM(OrderBal17[[#This Row],[Annual
(Actual)]:[Unpaid]])</f>
        <v>-0.12</v>
      </c>
      <c r="I112" s="25"/>
    </row>
    <row r="113" spans="1:9" x14ac:dyDescent="0.25">
      <c r="A113" s="7" t="s">
        <v>781</v>
      </c>
      <c r="B113" s="7" t="s">
        <v>782</v>
      </c>
      <c r="C113" s="7" t="s">
        <v>783</v>
      </c>
      <c r="D113" s="7" t="s">
        <v>913</v>
      </c>
      <c r="E113" s="7" t="s">
        <v>881</v>
      </c>
      <c r="F113" s="8">
        <v>249635.47</v>
      </c>
      <c r="G113" s="9"/>
      <c r="H113" s="8">
        <f>SUM(OrderBal17[[#This Row],[Annual
(Actual)]:[Unpaid]])</f>
        <v>249635.47</v>
      </c>
      <c r="I113" s="25"/>
    </row>
    <row r="114" spans="1:9" x14ac:dyDescent="0.25">
      <c r="A114" s="7" t="s">
        <v>613</v>
      </c>
      <c r="B114" s="7" t="s">
        <v>225</v>
      </c>
      <c r="C114" s="7" t="s">
        <v>226</v>
      </c>
      <c r="D114" s="7" t="s">
        <v>912</v>
      </c>
      <c r="E114" s="7" t="s">
        <v>13</v>
      </c>
      <c r="F114" s="8">
        <v>620741.41</v>
      </c>
      <c r="G114" s="9"/>
      <c r="H114" s="8">
        <f>SUM(OrderBal17[[#This Row],[Annual
(Actual)]:[Unpaid]])</f>
        <v>620741.41</v>
      </c>
      <c r="I114" s="25"/>
    </row>
    <row r="115" spans="1:9" x14ac:dyDescent="0.25">
      <c r="A115" s="7" t="s">
        <v>614</v>
      </c>
      <c r="B115" s="7" t="s">
        <v>227</v>
      </c>
      <c r="C115" s="7" t="s">
        <v>228</v>
      </c>
      <c r="D115" s="7" t="s">
        <v>912</v>
      </c>
      <c r="E115" s="7" t="s">
        <v>13</v>
      </c>
      <c r="F115" s="8">
        <v>137409.32</v>
      </c>
      <c r="G115" s="9"/>
      <c r="H115" s="8">
        <f>SUM(OrderBal17[[#This Row],[Annual
(Actual)]:[Unpaid]])</f>
        <v>137409.32</v>
      </c>
      <c r="I115" s="25"/>
    </row>
    <row r="116" spans="1:9" x14ac:dyDescent="0.25">
      <c r="A116" s="7" t="s">
        <v>615</v>
      </c>
      <c r="B116" s="7" t="s">
        <v>229</v>
      </c>
      <c r="C116" s="7" t="s">
        <v>230</v>
      </c>
      <c r="D116" s="7" t="s">
        <v>912</v>
      </c>
      <c r="E116" s="7" t="s">
        <v>881</v>
      </c>
      <c r="F116" s="8">
        <v>66243.009999999995</v>
      </c>
      <c r="G116" s="9"/>
      <c r="H116" s="8">
        <f>SUM(OrderBal17[[#This Row],[Annual
(Actual)]:[Unpaid]])</f>
        <v>66243.009999999995</v>
      </c>
      <c r="I116" s="25"/>
    </row>
    <row r="117" spans="1:9" x14ac:dyDescent="0.25">
      <c r="A117" s="7" t="s">
        <v>616</v>
      </c>
      <c r="B117" s="7" t="s">
        <v>231</v>
      </c>
      <c r="C117" s="7" t="s">
        <v>232</v>
      </c>
      <c r="D117" s="7" t="s">
        <v>56</v>
      </c>
      <c r="E117" s="7" t="s">
        <v>881</v>
      </c>
      <c r="F117" s="8">
        <v>0.04</v>
      </c>
      <c r="G117" s="9"/>
      <c r="H117" s="8">
        <f>SUM(OrderBal17[[#This Row],[Annual
(Actual)]:[Unpaid]])</f>
        <v>0.04</v>
      </c>
      <c r="I117" s="27"/>
    </row>
    <row r="118" spans="1:9" x14ac:dyDescent="0.25">
      <c r="A118" s="7" t="s">
        <v>617</v>
      </c>
      <c r="B118" s="7" t="s">
        <v>233</v>
      </c>
      <c r="C118" s="7" t="s">
        <v>234</v>
      </c>
      <c r="D118" s="7" t="s">
        <v>912</v>
      </c>
      <c r="E118" s="7" t="s">
        <v>13</v>
      </c>
      <c r="F118" s="8">
        <v>-0.09</v>
      </c>
      <c r="G118" s="9"/>
      <c r="H118" s="8">
        <f>SUM(OrderBal17[[#This Row],[Annual
(Actual)]:[Unpaid]])</f>
        <v>-0.09</v>
      </c>
      <c r="I118" s="25"/>
    </row>
    <row r="119" spans="1:9" x14ac:dyDescent="0.25">
      <c r="A119" s="7" t="s">
        <v>618</v>
      </c>
      <c r="B119" s="7" t="s">
        <v>235</v>
      </c>
      <c r="C119" s="7" t="s">
        <v>236</v>
      </c>
      <c r="D119" s="7" t="s">
        <v>237</v>
      </c>
      <c r="E119" s="7" t="s">
        <v>13</v>
      </c>
      <c r="F119" s="8">
        <v>11455.11</v>
      </c>
      <c r="G119" s="9"/>
      <c r="H119" s="8">
        <f>SUM(OrderBal17[[#This Row],[Annual
(Actual)]:[Unpaid]])</f>
        <v>11455.11</v>
      </c>
      <c r="I119" s="25"/>
    </row>
    <row r="120" spans="1:9" s="21" customFormat="1" ht="13" x14ac:dyDescent="0.3">
      <c r="A120" s="7" t="s">
        <v>619</v>
      </c>
      <c r="B120" s="7" t="s">
        <v>238</v>
      </c>
      <c r="C120" s="7" t="s">
        <v>239</v>
      </c>
      <c r="D120" s="7" t="s">
        <v>912</v>
      </c>
      <c r="E120" s="7" t="s">
        <v>13</v>
      </c>
      <c r="F120" s="8">
        <v>331586.02</v>
      </c>
      <c r="G120" s="9"/>
      <c r="H120" s="8">
        <f>SUM(OrderBal17[[#This Row],[Annual
(Actual)]:[Unpaid]])</f>
        <v>331586.02</v>
      </c>
      <c r="I120" s="26"/>
    </row>
    <row r="121" spans="1:9" x14ac:dyDescent="0.25">
      <c r="A121" s="7" t="s">
        <v>620</v>
      </c>
      <c r="B121" s="7" t="s">
        <v>240</v>
      </c>
      <c r="C121" s="7" t="s">
        <v>241</v>
      </c>
      <c r="D121" s="7" t="s">
        <v>912</v>
      </c>
      <c r="E121" s="7" t="s">
        <v>13</v>
      </c>
      <c r="F121" s="8">
        <v>245952</v>
      </c>
      <c r="G121" s="9"/>
      <c r="H121" s="8">
        <f>SUM(OrderBal17[[#This Row],[Annual
(Actual)]:[Unpaid]])</f>
        <v>245952</v>
      </c>
      <c r="I121" s="25"/>
    </row>
    <row r="122" spans="1:9" x14ac:dyDescent="0.25">
      <c r="A122" s="7" t="s">
        <v>621</v>
      </c>
      <c r="B122" s="7" t="s">
        <v>242</v>
      </c>
      <c r="C122" s="7" t="s">
        <v>243</v>
      </c>
      <c r="D122" s="7" t="s">
        <v>912</v>
      </c>
      <c r="E122" s="7" t="s">
        <v>13</v>
      </c>
      <c r="F122" s="8">
        <v>71841.94</v>
      </c>
      <c r="G122" s="9"/>
      <c r="H122" s="8">
        <f>SUM(OrderBal17[[#This Row],[Annual
(Actual)]:[Unpaid]])</f>
        <v>71841.94</v>
      </c>
      <c r="I122" s="25"/>
    </row>
    <row r="123" spans="1:9" s="21" customFormat="1" ht="13" x14ac:dyDescent="0.3">
      <c r="A123" s="7" t="s">
        <v>622</v>
      </c>
      <c r="B123" s="7" t="s">
        <v>244</v>
      </c>
      <c r="C123" s="7" t="s">
        <v>245</v>
      </c>
      <c r="D123" s="7" t="s">
        <v>912</v>
      </c>
      <c r="E123" s="7" t="s">
        <v>881</v>
      </c>
      <c r="F123" s="8">
        <v>176045.14</v>
      </c>
      <c r="G123" s="9"/>
      <c r="H123" s="8">
        <f>SUM(OrderBal17[[#This Row],[Annual
(Actual)]:[Unpaid]])</f>
        <v>176045.14</v>
      </c>
      <c r="I123" s="26"/>
    </row>
    <row r="124" spans="1:9" s="21" customFormat="1" ht="13" x14ac:dyDescent="0.3">
      <c r="A124" s="7" t="s">
        <v>623</v>
      </c>
      <c r="B124" s="7" t="s">
        <v>246</v>
      </c>
      <c r="C124" s="7" t="s">
        <v>247</v>
      </c>
      <c r="D124" s="7" t="s">
        <v>912</v>
      </c>
      <c r="E124" s="7" t="s">
        <v>13</v>
      </c>
      <c r="F124" s="8">
        <v>186089.07</v>
      </c>
      <c r="G124" s="9"/>
      <c r="H124" s="8">
        <f>SUM(OrderBal17[[#This Row],[Annual
(Actual)]:[Unpaid]])</f>
        <v>186089.07</v>
      </c>
      <c r="I124" s="26"/>
    </row>
    <row r="125" spans="1:9" x14ac:dyDescent="0.25">
      <c r="A125" s="7" t="s">
        <v>624</v>
      </c>
      <c r="B125" s="7" t="s">
        <v>248</v>
      </c>
      <c r="C125" s="7" t="s">
        <v>249</v>
      </c>
      <c r="D125" s="7" t="s">
        <v>912</v>
      </c>
      <c r="E125" s="7" t="s">
        <v>13</v>
      </c>
      <c r="F125" s="8">
        <v>850000</v>
      </c>
      <c r="G125" s="9"/>
      <c r="H125" s="8">
        <f>SUM(OrderBal17[[#This Row],[Annual
(Actual)]:[Unpaid]])</f>
        <v>850000</v>
      </c>
      <c r="I125" s="25"/>
    </row>
    <row r="126" spans="1:9" x14ac:dyDescent="0.25">
      <c r="A126" s="7" t="s">
        <v>625</v>
      </c>
      <c r="B126" s="7" t="s">
        <v>250</v>
      </c>
      <c r="C126" s="7" t="s">
        <v>251</v>
      </c>
      <c r="D126" s="7" t="s">
        <v>72</v>
      </c>
      <c r="E126" s="7" t="s">
        <v>13</v>
      </c>
      <c r="F126" s="8">
        <v>138.94</v>
      </c>
      <c r="G126" s="9"/>
      <c r="H126" s="8">
        <f>SUM(OrderBal17[[#This Row],[Annual
(Actual)]:[Unpaid]])</f>
        <v>138.94</v>
      </c>
      <c r="I126" s="25"/>
    </row>
    <row r="127" spans="1:9" s="21" customFormat="1" ht="13" x14ac:dyDescent="0.3">
      <c r="A127" s="7" t="s">
        <v>626</v>
      </c>
      <c r="B127" s="7" t="s">
        <v>252</v>
      </c>
      <c r="C127" s="7" t="s">
        <v>251</v>
      </c>
      <c r="D127" s="7" t="s">
        <v>912</v>
      </c>
      <c r="E127" s="7" t="s">
        <v>13</v>
      </c>
      <c r="F127" s="8">
        <v>0.09</v>
      </c>
      <c r="G127" s="9"/>
      <c r="H127" s="8">
        <f>SUM(OrderBal17[[#This Row],[Annual
(Actual)]:[Unpaid]])</f>
        <v>0.09</v>
      </c>
      <c r="I127" s="28"/>
    </row>
    <row r="128" spans="1:9" s="21" customFormat="1" ht="13" x14ac:dyDescent="0.3">
      <c r="A128" s="7" t="s">
        <v>627</v>
      </c>
      <c r="B128" s="7" t="s">
        <v>253</v>
      </c>
      <c r="C128" s="7" t="s">
        <v>254</v>
      </c>
      <c r="D128" s="7" t="s">
        <v>912</v>
      </c>
      <c r="E128" s="7" t="s">
        <v>881</v>
      </c>
      <c r="F128" s="8">
        <v>-97335</v>
      </c>
      <c r="G128" s="9"/>
      <c r="H128" s="8">
        <f>SUM(OrderBal17[[#This Row],[Annual
(Actual)]:[Unpaid]])</f>
        <v>-97335</v>
      </c>
      <c r="I128" s="28"/>
    </row>
    <row r="129" spans="1:9" x14ac:dyDescent="0.25">
      <c r="A129" s="7" t="s">
        <v>628</v>
      </c>
      <c r="B129" s="7" t="s">
        <v>255</v>
      </c>
      <c r="C129" s="7" t="s">
        <v>254</v>
      </c>
      <c r="D129" s="7" t="s">
        <v>912</v>
      </c>
      <c r="E129" s="7" t="s">
        <v>13</v>
      </c>
      <c r="F129" s="8">
        <v>2420479.27</v>
      </c>
      <c r="G129" s="9"/>
      <c r="H129" s="8">
        <f>SUM(OrderBal17[[#This Row],[Annual
(Actual)]:[Unpaid]])</f>
        <v>2420479.27</v>
      </c>
      <c r="I129" s="25"/>
    </row>
    <row r="130" spans="1:9" x14ac:dyDescent="0.25">
      <c r="A130" s="7" t="s">
        <v>629</v>
      </c>
      <c r="B130" s="7" t="s">
        <v>256</v>
      </c>
      <c r="C130" s="7" t="s">
        <v>257</v>
      </c>
      <c r="D130" s="7" t="s">
        <v>912</v>
      </c>
      <c r="E130" s="7" t="s">
        <v>13</v>
      </c>
      <c r="F130" s="8">
        <v>428431.53</v>
      </c>
      <c r="G130" s="9"/>
      <c r="H130" s="8">
        <f>SUM(OrderBal17[[#This Row],[Annual
(Actual)]:[Unpaid]])</f>
        <v>428431.53</v>
      </c>
      <c r="I130" s="25"/>
    </row>
    <row r="131" spans="1:9" x14ac:dyDescent="0.25">
      <c r="A131" s="7" t="s">
        <v>630</v>
      </c>
      <c r="B131" s="7" t="s">
        <v>258</v>
      </c>
      <c r="C131" s="7" t="s">
        <v>259</v>
      </c>
      <c r="D131" s="7" t="s">
        <v>912</v>
      </c>
      <c r="E131" s="7" t="s">
        <v>13</v>
      </c>
      <c r="F131" s="8">
        <v>60752.4</v>
      </c>
      <c r="G131" s="9"/>
      <c r="H131" s="8">
        <f>SUM(OrderBal17[[#This Row],[Annual
(Actual)]:[Unpaid]])</f>
        <v>60752.4</v>
      </c>
      <c r="I131" s="25"/>
    </row>
    <row r="132" spans="1:9" s="21" customFormat="1" ht="13" x14ac:dyDescent="0.3">
      <c r="A132" s="7" t="s">
        <v>631</v>
      </c>
      <c r="B132" s="7" t="s">
        <v>260</v>
      </c>
      <c r="C132" s="7" t="s">
        <v>259</v>
      </c>
      <c r="D132" s="7" t="s">
        <v>880</v>
      </c>
      <c r="E132" s="7" t="s">
        <v>881</v>
      </c>
      <c r="F132" s="8">
        <v>-0.03</v>
      </c>
      <c r="G132" s="9"/>
      <c r="H132" s="8">
        <f>SUM(OrderBal17[[#This Row],[Annual
(Actual)]:[Unpaid]])</f>
        <v>-0.03</v>
      </c>
      <c r="I132" s="26"/>
    </row>
    <row r="133" spans="1:9" x14ac:dyDescent="0.25">
      <c r="A133" s="7" t="s">
        <v>632</v>
      </c>
      <c r="B133" s="7" t="s">
        <v>261</v>
      </c>
      <c r="C133" s="7" t="s">
        <v>262</v>
      </c>
      <c r="D133" s="7" t="s">
        <v>216</v>
      </c>
      <c r="E133" s="7" t="s">
        <v>13</v>
      </c>
      <c r="F133" s="8">
        <v>7.0000000000000007E-2</v>
      </c>
      <c r="G133" s="9"/>
      <c r="H133" s="8">
        <f>SUM(OrderBal17[[#This Row],[Annual
(Actual)]:[Unpaid]])</f>
        <v>7.0000000000000007E-2</v>
      </c>
      <c r="I133" s="25"/>
    </row>
    <row r="134" spans="1:9" x14ac:dyDescent="0.25">
      <c r="A134" s="7" t="s">
        <v>633</v>
      </c>
      <c r="B134" s="7" t="s">
        <v>263</v>
      </c>
      <c r="C134" s="7" t="s">
        <v>264</v>
      </c>
      <c r="D134" s="7" t="s">
        <v>56</v>
      </c>
      <c r="E134" s="7" t="s">
        <v>881</v>
      </c>
      <c r="F134" s="8">
        <v>0.08</v>
      </c>
      <c r="G134" s="9"/>
      <c r="H134" s="8">
        <f>SUM(OrderBal17[[#This Row],[Annual
(Actual)]:[Unpaid]])</f>
        <v>0.08</v>
      </c>
      <c r="I134" s="25"/>
    </row>
    <row r="135" spans="1:9" s="21" customFormat="1" ht="13" x14ac:dyDescent="0.3">
      <c r="A135" s="7" t="s">
        <v>634</v>
      </c>
      <c r="B135" s="7" t="s">
        <v>265</v>
      </c>
      <c r="C135" s="7" t="s">
        <v>266</v>
      </c>
      <c r="D135" s="7" t="s">
        <v>912</v>
      </c>
      <c r="E135" s="7" t="s">
        <v>13</v>
      </c>
      <c r="F135" s="8">
        <v>642502.62</v>
      </c>
      <c r="G135" s="9"/>
      <c r="H135" s="8">
        <f>SUM(OrderBal17[[#This Row],[Annual
(Actual)]:[Unpaid]])</f>
        <v>642502.62</v>
      </c>
      <c r="I135" s="28"/>
    </row>
    <row r="136" spans="1:9" x14ac:dyDescent="0.25">
      <c r="A136" s="7" t="s">
        <v>635</v>
      </c>
      <c r="B136" s="7" t="s">
        <v>267</v>
      </c>
      <c r="C136" s="7" t="s">
        <v>268</v>
      </c>
      <c r="D136" s="7" t="s">
        <v>912</v>
      </c>
      <c r="E136" s="7" t="s">
        <v>13</v>
      </c>
      <c r="F136" s="8">
        <v>91708.85</v>
      </c>
      <c r="G136" s="9"/>
      <c r="H136" s="8">
        <f>SUM(OrderBal17[[#This Row],[Annual
(Actual)]:[Unpaid]])</f>
        <v>91708.85</v>
      </c>
      <c r="I136" s="25"/>
    </row>
    <row r="137" spans="1:9" s="21" customFormat="1" ht="13" x14ac:dyDescent="0.3">
      <c r="A137" s="7" t="s">
        <v>636</v>
      </c>
      <c r="B137" s="7" t="s">
        <v>269</v>
      </c>
      <c r="C137" s="7" t="s">
        <v>270</v>
      </c>
      <c r="D137" s="7" t="s">
        <v>912</v>
      </c>
      <c r="E137" s="7" t="s">
        <v>13</v>
      </c>
      <c r="F137" s="8">
        <v>-0.01</v>
      </c>
      <c r="G137" s="9"/>
      <c r="H137" s="8">
        <f>SUM(OrderBal17[[#This Row],[Annual
(Actual)]:[Unpaid]])</f>
        <v>-0.01</v>
      </c>
      <c r="I137" s="26"/>
    </row>
    <row r="138" spans="1:9" x14ac:dyDescent="0.25">
      <c r="A138" s="7" t="s">
        <v>637</v>
      </c>
      <c r="B138" s="7" t="s">
        <v>271</v>
      </c>
      <c r="C138" s="7" t="s">
        <v>272</v>
      </c>
      <c r="D138" s="7" t="s">
        <v>912</v>
      </c>
      <c r="E138" s="7" t="s">
        <v>13</v>
      </c>
      <c r="F138" s="8">
        <v>214818.97</v>
      </c>
      <c r="G138" s="9"/>
      <c r="H138" s="8">
        <f>SUM(OrderBal17[[#This Row],[Annual
(Actual)]:[Unpaid]])</f>
        <v>214818.97</v>
      </c>
      <c r="I138" s="25"/>
    </row>
    <row r="139" spans="1:9" x14ac:dyDescent="0.25">
      <c r="A139" s="7" t="s">
        <v>638</v>
      </c>
      <c r="B139" s="7" t="s">
        <v>273</v>
      </c>
      <c r="C139" s="7" t="s">
        <v>272</v>
      </c>
      <c r="D139" s="7" t="s">
        <v>146</v>
      </c>
      <c r="E139" s="7" t="s">
        <v>13</v>
      </c>
      <c r="F139" s="8">
        <v>-0.28000000000000003</v>
      </c>
      <c r="G139" s="9"/>
      <c r="H139" s="8">
        <f>SUM(OrderBal17[[#This Row],[Annual
(Actual)]:[Unpaid]])</f>
        <v>-0.28000000000000003</v>
      </c>
      <c r="I139" s="25"/>
    </row>
    <row r="140" spans="1:9" x14ac:dyDescent="0.25">
      <c r="A140" s="7" t="s">
        <v>639</v>
      </c>
      <c r="B140" s="7" t="s">
        <v>274</v>
      </c>
      <c r="C140" s="7" t="s">
        <v>275</v>
      </c>
      <c r="D140" s="7" t="s">
        <v>913</v>
      </c>
      <c r="E140" s="7" t="s">
        <v>13</v>
      </c>
      <c r="F140" s="8">
        <v>-9838.7099999999991</v>
      </c>
      <c r="G140" s="9"/>
      <c r="H140" s="8">
        <f>SUM(OrderBal17[[#This Row],[Annual
(Actual)]:[Unpaid]])</f>
        <v>-9838.7099999999991</v>
      </c>
      <c r="I140" s="27"/>
    </row>
    <row r="141" spans="1:9" x14ac:dyDescent="0.25">
      <c r="A141" s="7" t="s">
        <v>640</v>
      </c>
      <c r="B141" s="7" t="s">
        <v>784</v>
      </c>
      <c r="C141" s="7" t="s">
        <v>275</v>
      </c>
      <c r="D141" s="7" t="s">
        <v>913</v>
      </c>
      <c r="E141" s="7" t="s">
        <v>13</v>
      </c>
      <c r="F141" s="8">
        <v>-0.04</v>
      </c>
      <c r="G141" s="9"/>
      <c r="H141" s="8">
        <f>SUM(OrderBal17[[#This Row],[Annual
(Actual)]:[Unpaid]])</f>
        <v>-0.04</v>
      </c>
      <c r="I141" s="25"/>
    </row>
    <row r="142" spans="1:9" x14ac:dyDescent="0.25">
      <c r="A142" s="7" t="s">
        <v>641</v>
      </c>
      <c r="B142" s="7" t="s">
        <v>276</v>
      </c>
      <c r="C142" s="7" t="s">
        <v>275</v>
      </c>
      <c r="D142" s="7" t="s">
        <v>912</v>
      </c>
      <c r="E142" s="7" t="s">
        <v>13</v>
      </c>
      <c r="F142" s="8">
        <v>66168.41</v>
      </c>
      <c r="G142" s="9"/>
      <c r="H142" s="8">
        <f>SUM(OrderBal17[[#This Row],[Annual
(Actual)]:[Unpaid]])</f>
        <v>66168.41</v>
      </c>
      <c r="I142" s="27"/>
    </row>
    <row r="143" spans="1:9" x14ac:dyDescent="0.25">
      <c r="A143" s="7" t="s">
        <v>642</v>
      </c>
      <c r="B143" s="7" t="s">
        <v>277</v>
      </c>
      <c r="C143" s="7" t="s">
        <v>275</v>
      </c>
      <c r="D143" s="7" t="s">
        <v>912</v>
      </c>
      <c r="E143" s="7" t="s">
        <v>13</v>
      </c>
      <c r="F143" s="8">
        <v>476425.3</v>
      </c>
      <c r="G143" s="9"/>
      <c r="H143" s="8">
        <f>SUM(OrderBal17[[#This Row],[Annual
(Actual)]:[Unpaid]])</f>
        <v>476425.3</v>
      </c>
      <c r="I143" s="25"/>
    </row>
    <row r="144" spans="1:9" s="21" customFormat="1" ht="13" x14ac:dyDescent="0.3">
      <c r="A144" s="7" t="s">
        <v>643</v>
      </c>
      <c r="B144" s="7" t="s">
        <v>278</v>
      </c>
      <c r="C144" s="7" t="s">
        <v>275</v>
      </c>
      <c r="D144" s="7" t="s">
        <v>912</v>
      </c>
      <c r="E144" s="7" t="s">
        <v>13</v>
      </c>
      <c r="F144" s="8">
        <v>41895.24</v>
      </c>
      <c r="G144" s="9"/>
      <c r="H144" s="8">
        <f>SUM(OrderBal17[[#This Row],[Annual
(Actual)]:[Unpaid]])</f>
        <v>41895.24</v>
      </c>
      <c r="I144" s="26"/>
    </row>
    <row r="145" spans="1:9" x14ac:dyDescent="0.25">
      <c r="A145" s="7" t="s">
        <v>644</v>
      </c>
      <c r="B145" s="7" t="s">
        <v>279</v>
      </c>
      <c r="C145" s="7" t="s">
        <v>280</v>
      </c>
      <c r="D145" s="7" t="s">
        <v>281</v>
      </c>
      <c r="E145" s="7" t="s">
        <v>13</v>
      </c>
      <c r="F145" s="8">
        <v>0.08</v>
      </c>
      <c r="G145" s="9"/>
      <c r="H145" s="8">
        <f>SUM(OrderBal17[[#This Row],[Annual
(Actual)]:[Unpaid]])</f>
        <v>0.08</v>
      </c>
      <c r="I145" s="25"/>
    </row>
    <row r="146" spans="1:9" s="21" customFormat="1" ht="13" x14ac:dyDescent="0.3">
      <c r="A146" s="7" t="s">
        <v>645</v>
      </c>
      <c r="B146" s="7" t="s">
        <v>282</v>
      </c>
      <c r="C146" s="7" t="s">
        <v>283</v>
      </c>
      <c r="D146" s="7" t="s">
        <v>912</v>
      </c>
      <c r="E146" s="7" t="s">
        <v>881</v>
      </c>
      <c r="F146" s="8">
        <v>412620.08</v>
      </c>
      <c r="G146" s="9"/>
      <c r="H146" s="8">
        <f>SUM(OrderBal17[[#This Row],[Annual
(Actual)]:[Unpaid]])</f>
        <v>412620.08</v>
      </c>
      <c r="I146" s="26"/>
    </row>
    <row r="147" spans="1:9" s="21" customFormat="1" ht="13" x14ac:dyDescent="0.3">
      <c r="A147" s="7" t="s">
        <v>646</v>
      </c>
      <c r="B147" s="7" t="s">
        <v>284</v>
      </c>
      <c r="C147" s="7" t="s">
        <v>285</v>
      </c>
      <c r="D147" s="7" t="s">
        <v>912</v>
      </c>
      <c r="E147" s="7" t="s">
        <v>881</v>
      </c>
      <c r="F147" s="8">
        <v>469565.41</v>
      </c>
      <c r="G147" s="9"/>
      <c r="H147" s="8">
        <f>SUM(OrderBal17[[#This Row],[Annual
(Actual)]:[Unpaid]])</f>
        <v>469565.41</v>
      </c>
      <c r="I147" s="28"/>
    </row>
    <row r="148" spans="1:9" s="21" customFormat="1" ht="13" x14ac:dyDescent="0.3">
      <c r="A148" s="7" t="s">
        <v>647</v>
      </c>
      <c r="B148" s="7" t="s">
        <v>286</v>
      </c>
      <c r="C148" s="7" t="s">
        <v>287</v>
      </c>
      <c r="D148" s="7" t="s">
        <v>912</v>
      </c>
      <c r="E148" s="7" t="s">
        <v>13</v>
      </c>
      <c r="F148" s="8">
        <v>1449074.02</v>
      </c>
      <c r="G148" s="9"/>
      <c r="H148" s="8">
        <f>SUM(OrderBal17[[#This Row],[Annual
(Actual)]:[Unpaid]])</f>
        <v>1449074.02</v>
      </c>
      <c r="I148" s="26"/>
    </row>
    <row r="149" spans="1:9" x14ac:dyDescent="0.25">
      <c r="A149" s="7" t="s">
        <v>648</v>
      </c>
      <c r="B149" s="7" t="s">
        <v>816</v>
      </c>
      <c r="C149" s="7" t="s">
        <v>288</v>
      </c>
      <c r="D149" s="7" t="s">
        <v>912</v>
      </c>
      <c r="E149" s="7" t="s">
        <v>13</v>
      </c>
      <c r="F149" s="8">
        <v>198219.92</v>
      </c>
      <c r="G149" s="9"/>
      <c r="H149" s="8">
        <f>SUM(OrderBal17[[#This Row],[Annual
(Actual)]:[Unpaid]])</f>
        <v>198219.92</v>
      </c>
      <c r="I149" s="27"/>
    </row>
    <row r="150" spans="1:9" x14ac:dyDescent="0.25">
      <c r="A150" s="7" t="s">
        <v>649</v>
      </c>
      <c r="B150" s="7" t="s">
        <v>289</v>
      </c>
      <c r="C150" s="7" t="s">
        <v>290</v>
      </c>
      <c r="D150" s="7" t="s">
        <v>912</v>
      </c>
      <c r="E150" s="7" t="s">
        <v>13</v>
      </c>
      <c r="F150" s="8">
        <v>15524.02</v>
      </c>
      <c r="G150" s="9"/>
      <c r="H150" s="8">
        <f>SUM(OrderBal17[[#This Row],[Annual
(Actual)]:[Unpaid]])</f>
        <v>15524.02</v>
      </c>
      <c r="I150" s="25"/>
    </row>
    <row r="151" spans="1:9" s="14" customFormat="1" x14ac:dyDescent="0.25">
      <c r="A151" s="7" t="s">
        <v>650</v>
      </c>
      <c r="B151" s="7" t="s">
        <v>291</v>
      </c>
      <c r="C151" s="7" t="s">
        <v>292</v>
      </c>
      <c r="D151" s="7" t="s">
        <v>912</v>
      </c>
      <c r="E151" s="7" t="s">
        <v>13</v>
      </c>
      <c r="F151" s="8">
        <v>27690.2</v>
      </c>
      <c r="G151" s="9"/>
      <c r="H151" s="8">
        <f>SUM(OrderBal17[[#This Row],[Annual
(Actual)]:[Unpaid]])</f>
        <v>27690.2</v>
      </c>
      <c r="I151" s="27"/>
    </row>
    <row r="152" spans="1:9" x14ac:dyDescent="0.25">
      <c r="A152" s="7" t="s">
        <v>651</v>
      </c>
      <c r="B152" s="7" t="s">
        <v>293</v>
      </c>
      <c r="C152" s="7" t="s">
        <v>294</v>
      </c>
      <c r="D152" s="7" t="s">
        <v>912</v>
      </c>
      <c r="E152" s="7" t="s">
        <v>13</v>
      </c>
      <c r="F152" s="8">
        <v>53502</v>
      </c>
      <c r="G152" s="13"/>
      <c r="H152" s="8">
        <f>SUM(OrderBal17[[#This Row],[Annual
(Actual)]:[Unpaid]])</f>
        <v>53502</v>
      </c>
      <c r="I152" s="29"/>
    </row>
    <row r="153" spans="1:9" s="21" customFormat="1" ht="13" x14ac:dyDescent="0.3">
      <c r="A153" s="7" t="s">
        <v>652</v>
      </c>
      <c r="B153" s="7" t="s">
        <v>295</v>
      </c>
      <c r="C153" s="7" t="s">
        <v>296</v>
      </c>
      <c r="D153" s="7" t="s">
        <v>912</v>
      </c>
      <c r="E153" s="7" t="s">
        <v>881</v>
      </c>
      <c r="F153" s="8">
        <v>93333.2</v>
      </c>
      <c r="G153" s="9"/>
      <c r="H153" s="8">
        <f>SUM(OrderBal17[[#This Row],[Annual
(Actual)]:[Unpaid]])</f>
        <v>93333.2</v>
      </c>
      <c r="I153" s="26"/>
    </row>
    <row r="154" spans="1:9" x14ac:dyDescent="0.25">
      <c r="A154" s="7" t="s">
        <v>653</v>
      </c>
      <c r="B154" s="7" t="s">
        <v>297</v>
      </c>
      <c r="C154" s="7" t="s">
        <v>298</v>
      </c>
      <c r="D154" s="7" t="s">
        <v>299</v>
      </c>
      <c r="E154" s="7" t="s">
        <v>779</v>
      </c>
      <c r="F154" s="8">
        <v>467205</v>
      </c>
      <c r="G154" s="9"/>
      <c r="H154" s="8">
        <f>SUM(OrderBal17[[#This Row],[Annual
(Actual)]:[Unpaid]])</f>
        <v>467205</v>
      </c>
      <c r="I154" s="25"/>
    </row>
    <row r="155" spans="1:9" s="21" customFormat="1" ht="13" x14ac:dyDescent="0.3">
      <c r="A155" s="7" t="s">
        <v>654</v>
      </c>
      <c r="B155" s="7" t="s">
        <v>300</v>
      </c>
      <c r="C155" s="7" t="s">
        <v>301</v>
      </c>
      <c r="D155" s="7" t="s">
        <v>880</v>
      </c>
      <c r="E155" s="7" t="s">
        <v>13</v>
      </c>
      <c r="F155" s="8">
        <v>265.36</v>
      </c>
      <c r="G155" s="9"/>
      <c r="H155" s="8">
        <f>SUM(OrderBal17[[#This Row],[Annual
(Actual)]:[Unpaid]])</f>
        <v>265.36</v>
      </c>
      <c r="I155" s="26"/>
    </row>
    <row r="156" spans="1:9" s="21" customFormat="1" ht="13" x14ac:dyDescent="0.3">
      <c r="A156" s="7" t="s">
        <v>655</v>
      </c>
      <c r="B156" s="7" t="s">
        <v>302</v>
      </c>
      <c r="C156" s="7" t="s">
        <v>303</v>
      </c>
      <c r="D156" s="7" t="s">
        <v>823</v>
      </c>
      <c r="E156" s="7" t="s">
        <v>881</v>
      </c>
      <c r="F156" s="8">
        <v>158500.32999999999</v>
      </c>
      <c r="G156" s="9"/>
      <c r="H156" s="8">
        <f>SUM(OrderBal17[[#This Row],[Annual
(Actual)]:[Unpaid]])</f>
        <v>158500.32999999999</v>
      </c>
      <c r="I156" s="26"/>
    </row>
    <row r="157" spans="1:9" s="21" customFormat="1" ht="13" x14ac:dyDescent="0.3">
      <c r="A157" s="7" t="s">
        <v>656</v>
      </c>
      <c r="B157" s="7" t="s">
        <v>305</v>
      </c>
      <c r="C157" s="7" t="s">
        <v>306</v>
      </c>
      <c r="D157" s="7" t="s">
        <v>912</v>
      </c>
      <c r="E157" s="7" t="s">
        <v>881</v>
      </c>
      <c r="F157" s="8">
        <v>2791426.99</v>
      </c>
      <c r="G157" s="9"/>
      <c r="H157" s="8">
        <f>SUM(OrderBal17[[#This Row],[Annual
(Actual)]:[Unpaid]])</f>
        <v>2791426.99</v>
      </c>
      <c r="I157" s="26"/>
    </row>
    <row r="158" spans="1:9" x14ac:dyDescent="0.25">
      <c r="A158" s="7" t="s">
        <v>657</v>
      </c>
      <c r="B158" s="7" t="s">
        <v>307</v>
      </c>
      <c r="C158" s="7" t="s">
        <v>308</v>
      </c>
      <c r="D158" s="7" t="s">
        <v>912</v>
      </c>
      <c r="E158" s="7" t="s">
        <v>13</v>
      </c>
      <c r="F158" s="8">
        <v>200000.05</v>
      </c>
      <c r="G158" s="9"/>
      <c r="H158" s="8">
        <f>SUM(OrderBal17[[#This Row],[Annual
(Actual)]:[Unpaid]])</f>
        <v>200000.05</v>
      </c>
      <c r="I158" s="25"/>
    </row>
    <row r="159" spans="1:9" x14ac:dyDescent="0.25">
      <c r="A159" s="7" t="s">
        <v>658</v>
      </c>
      <c r="B159" s="7" t="s">
        <v>309</v>
      </c>
      <c r="C159" s="7" t="s">
        <v>310</v>
      </c>
      <c r="D159" s="7" t="s">
        <v>304</v>
      </c>
      <c r="E159" s="7" t="s">
        <v>881</v>
      </c>
      <c r="F159" s="8">
        <v>0.28999999999999998</v>
      </c>
      <c r="G159" s="9"/>
      <c r="H159" s="8">
        <f>SUM(OrderBal17[[#This Row],[Annual
(Actual)]:[Unpaid]])</f>
        <v>0.28999999999999998</v>
      </c>
      <c r="I159" s="25"/>
    </row>
    <row r="160" spans="1:9" s="21" customFormat="1" ht="13" x14ac:dyDescent="0.3">
      <c r="A160" s="7" t="s">
        <v>882</v>
      </c>
      <c r="B160" s="7" t="s">
        <v>883</v>
      </c>
      <c r="C160" s="7" t="s">
        <v>884</v>
      </c>
      <c r="D160" s="7" t="s">
        <v>912</v>
      </c>
      <c r="E160" s="7" t="s">
        <v>13</v>
      </c>
      <c r="F160" s="8">
        <v>102471.13</v>
      </c>
      <c r="G160" s="9"/>
      <c r="H160" s="8">
        <f>SUM(OrderBal17[[#This Row],[Annual
(Actual)]:[Unpaid]])</f>
        <v>102471.13</v>
      </c>
      <c r="I160" s="26"/>
    </row>
    <row r="161" spans="1:9" s="21" customFormat="1" ht="13" x14ac:dyDescent="0.3">
      <c r="A161" s="7" t="s">
        <v>659</v>
      </c>
      <c r="B161" s="7" t="s">
        <v>311</v>
      </c>
      <c r="C161" s="7" t="s">
        <v>312</v>
      </c>
      <c r="D161" s="7" t="s">
        <v>912</v>
      </c>
      <c r="E161" s="7" t="s">
        <v>13</v>
      </c>
      <c r="F161" s="8">
        <v>167001.10999999999</v>
      </c>
      <c r="G161" s="9"/>
      <c r="H161" s="8">
        <f>SUM(OrderBal17[[#This Row],[Annual
(Actual)]:[Unpaid]])</f>
        <v>167001.10999999999</v>
      </c>
      <c r="I161" s="28"/>
    </row>
    <row r="162" spans="1:9" s="21" customFormat="1" ht="13" x14ac:dyDescent="0.3">
      <c r="A162" s="7" t="s">
        <v>660</v>
      </c>
      <c r="B162" s="7" t="s">
        <v>313</v>
      </c>
      <c r="C162" s="7" t="s">
        <v>314</v>
      </c>
      <c r="D162" s="7" t="s">
        <v>912</v>
      </c>
      <c r="E162" s="7" t="s">
        <v>13</v>
      </c>
      <c r="F162" s="8">
        <v>112619.46</v>
      </c>
      <c r="G162" s="9"/>
      <c r="H162" s="8">
        <f>SUM(OrderBal17[[#This Row],[Annual
(Actual)]:[Unpaid]])</f>
        <v>112619.46</v>
      </c>
      <c r="I162" s="28"/>
    </row>
    <row r="163" spans="1:9" s="21" customFormat="1" ht="13" x14ac:dyDescent="0.3">
      <c r="A163" s="7" t="s">
        <v>661</v>
      </c>
      <c r="B163" s="7" t="s">
        <v>315</v>
      </c>
      <c r="C163" s="7" t="s">
        <v>316</v>
      </c>
      <c r="D163" s="7" t="s">
        <v>912</v>
      </c>
      <c r="E163" s="7" t="s">
        <v>13</v>
      </c>
      <c r="F163" s="8">
        <v>12706263.85</v>
      </c>
      <c r="G163" s="9"/>
      <c r="H163" s="8">
        <f>SUM(OrderBal17[[#This Row],[Annual
(Actual)]:[Unpaid]])</f>
        <v>12706263.85</v>
      </c>
      <c r="I163" s="28"/>
    </row>
    <row r="164" spans="1:9" s="21" customFormat="1" ht="13" x14ac:dyDescent="0.3">
      <c r="A164" s="7" t="s">
        <v>662</v>
      </c>
      <c r="B164" s="7" t="s">
        <v>317</v>
      </c>
      <c r="C164" s="7" t="s">
        <v>318</v>
      </c>
      <c r="D164" s="7" t="s">
        <v>912</v>
      </c>
      <c r="E164" s="7" t="s">
        <v>13</v>
      </c>
      <c r="F164" s="8">
        <v>772563.44</v>
      </c>
      <c r="G164" s="9"/>
      <c r="H164" s="8">
        <f>SUM(OrderBal17[[#This Row],[Annual
(Actual)]:[Unpaid]])</f>
        <v>772563.44</v>
      </c>
      <c r="I164" s="28"/>
    </row>
    <row r="165" spans="1:9" x14ac:dyDescent="0.25">
      <c r="A165" s="7" t="s">
        <v>663</v>
      </c>
      <c r="B165" s="7" t="s">
        <v>319</v>
      </c>
      <c r="C165" s="7" t="s">
        <v>320</v>
      </c>
      <c r="D165" s="7" t="s">
        <v>913</v>
      </c>
      <c r="E165" s="7" t="s">
        <v>779</v>
      </c>
      <c r="F165" s="8">
        <v>1342253.95</v>
      </c>
      <c r="G165" s="9"/>
      <c r="H165" s="8">
        <f>SUM(OrderBal17[[#This Row],[Annual
(Actual)]:[Unpaid]])</f>
        <v>1342253.95</v>
      </c>
      <c r="I165" s="25"/>
    </row>
    <row r="166" spans="1:9" s="21" customFormat="1" ht="13" x14ac:dyDescent="0.3">
      <c r="A166" s="7" t="s">
        <v>664</v>
      </c>
      <c r="B166" s="7" t="s">
        <v>321</v>
      </c>
      <c r="C166" s="7" t="s">
        <v>322</v>
      </c>
      <c r="D166" s="7" t="s">
        <v>912</v>
      </c>
      <c r="E166" s="7" t="s">
        <v>881</v>
      </c>
      <c r="F166" s="8">
        <v>383858.44</v>
      </c>
      <c r="G166" s="9"/>
      <c r="H166" s="8">
        <f>SUM(OrderBal17[[#This Row],[Annual
(Actual)]:[Unpaid]])</f>
        <v>383858.44</v>
      </c>
      <c r="I166" s="26"/>
    </row>
    <row r="167" spans="1:9" s="21" customFormat="1" ht="13" x14ac:dyDescent="0.3">
      <c r="A167" s="7" t="s">
        <v>665</v>
      </c>
      <c r="B167" s="7" t="s">
        <v>827</v>
      </c>
      <c r="C167" s="7" t="s">
        <v>323</v>
      </c>
      <c r="D167" s="7" t="s">
        <v>912</v>
      </c>
      <c r="E167" s="7" t="s">
        <v>324</v>
      </c>
      <c r="F167" s="8">
        <v>8881676.0999999996</v>
      </c>
      <c r="G167" s="9"/>
      <c r="H167" s="8">
        <f>SUM(OrderBal17[[#This Row],[Annual
(Actual)]:[Unpaid]])</f>
        <v>8881676.0999999996</v>
      </c>
      <c r="I167" s="26"/>
    </row>
    <row r="168" spans="1:9" x14ac:dyDescent="0.25">
      <c r="A168" s="7" t="s">
        <v>666</v>
      </c>
      <c r="B168" s="7" t="s">
        <v>325</v>
      </c>
      <c r="C168" s="7" t="s">
        <v>323</v>
      </c>
      <c r="D168" s="7" t="s">
        <v>912</v>
      </c>
      <c r="E168" s="7" t="s">
        <v>13</v>
      </c>
      <c r="F168" s="8">
        <v>179.19</v>
      </c>
      <c r="G168" s="9"/>
      <c r="H168" s="8">
        <f>SUM(OrderBal17[[#This Row],[Annual
(Actual)]:[Unpaid]])</f>
        <v>179.19</v>
      </c>
      <c r="I168" s="25"/>
    </row>
    <row r="169" spans="1:9" x14ac:dyDescent="0.25">
      <c r="A169" s="7" t="s">
        <v>667</v>
      </c>
      <c r="B169" s="7" t="s">
        <v>326</v>
      </c>
      <c r="C169" s="7" t="s">
        <v>327</v>
      </c>
      <c r="D169" s="7" t="s">
        <v>912</v>
      </c>
      <c r="E169" s="7" t="s">
        <v>13</v>
      </c>
      <c r="F169" s="8">
        <v>-0.09</v>
      </c>
      <c r="G169" s="9"/>
      <c r="H169" s="8">
        <f>SUM(OrderBal17[[#This Row],[Annual
(Actual)]:[Unpaid]])</f>
        <v>-0.09</v>
      </c>
      <c r="I169" s="27"/>
    </row>
    <row r="170" spans="1:9" x14ac:dyDescent="0.25">
      <c r="A170" s="7" t="s">
        <v>668</v>
      </c>
      <c r="B170" s="7" t="s">
        <v>328</v>
      </c>
      <c r="C170" s="7" t="s">
        <v>329</v>
      </c>
      <c r="D170" s="7" t="s">
        <v>912</v>
      </c>
      <c r="E170" s="7" t="s">
        <v>881</v>
      </c>
      <c r="F170" s="8">
        <v>635359.99</v>
      </c>
      <c r="G170" s="9"/>
      <c r="H170" s="8">
        <f>SUM(OrderBal17[[#This Row],[Annual
(Actual)]:[Unpaid]])</f>
        <v>635359.99</v>
      </c>
      <c r="I170" s="25"/>
    </row>
    <row r="171" spans="1:9" x14ac:dyDescent="0.25">
      <c r="A171" s="7" t="s">
        <v>669</v>
      </c>
      <c r="B171" s="7" t="s">
        <v>330</v>
      </c>
      <c r="C171" s="7" t="s">
        <v>331</v>
      </c>
      <c r="D171" s="7" t="s">
        <v>26</v>
      </c>
      <c r="E171" s="7" t="s">
        <v>13</v>
      </c>
      <c r="F171" s="8">
        <v>0.1</v>
      </c>
      <c r="G171" s="9"/>
      <c r="H171" s="8">
        <f>SUM(OrderBal17[[#This Row],[Annual
(Actual)]:[Unpaid]])</f>
        <v>0.1</v>
      </c>
      <c r="I171" s="25"/>
    </row>
    <row r="172" spans="1:9" x14ac:dyDescent="0.25">
      <c r="A172" s="7" t="s">
        <v>670</v>
      </c>
      <c r="B172" s="7" t="s">
        <v>332</v>
      </c>
      <c r="C172" s="7" t="s">
        <v>333</v>
      </c>
      <c r="D172" s="7" t="s">
        <v>912</v>
      </c>
      <c r="E172" s="7" t="s">
        <v>13</v>
      </c>
      <c r="F172" s="8">
        <v>50000</v>
      </c>
      <c r="G172" s="9"/>
      <c r="H172" s="8">
        <f>SUM(OrderBal17[[#This Row],[Annual
(Actual)]:[Unpaid]])</f>
        <v>50000</v>
      </c>
      <c r="I172" s="25"/>
    </row>
    <row r="173" spans="1:9" x14ac:dyDescent="0.25">
      <c r="A173" s="7" t="s">
        <v>671</v>
      </c>
      <c r="B173" s="7" t="s">
        <v>334</v>
      </c>
      <c r="C173" s="7" t="s">
        <v>335</v>
      </c>
      <c r="D173" s="7" t="s">
        <v>912</v>
      </c>
      <c r="E173" s="7" t="s">
        <v>881</v>
      </c>
      <c r="F173" s="8">
        <v>336628.45</v>
      </c>
      <c r="G173" s="9"/>
      <c r="H173" s="8">
        <f>SUM(OrderBal17[[#This Row],[Annual
(Actual)]:[Unpaid]])</f>
        <v>336628.45</v>
      </c>
      <c r="I173" s="27"/>
    </row>
    <row r="174" spans="1:9" x14ac:dyDescent="0.25">
      <c r="A174" s="7" t="s">
        <v>672</v>
      </c>
      <c r="B174" s="7" t="s">
        <v>336</v>
      </c>
      <c r="C174" s="7" t="s">
        <v>337</v>
      </c>
      <c r="D174" s="7" t="s">
        <v>912</v>
      </c>
      <c r="E174" s="7" t="s">
        <v>13</v>
      </c>
      <c r="F174" s="8">
        <v>45039.360000000001</v>
      </c>
      <c r="G174" s="9"/>
      <c r="H174" s="8">
        <f>SUM(OrderBal17[[#This Row],[Annual
(Actual)]:[Unpaid]])</f>
        <v>45039.360000000001</v>
      </c>
      <c r="I174" s="25"/>
    </row>
    <row r="175" spans="1:9" x14ac:dyDescent="0.25">
      <c r="A175" s="7" t="s">
        <v>673</v>
      </c>
      <c r="B175" s="7" t="s">
        <v>338</v>
      </c>
      <c r="C175" s="7" t="s">
        <v>339</v>
      </c>
      <c r="D175" s="7" t="s">
        <v>843</v>
      </c>
      <c r="E175" s="7" t="s">
        <v>881</v>
      </c>
      <c r="F175" s="8">
        <v>138866.65</v>
      </c>
      <c r="G175" s="9"/>
      <c r="H175" s="8">
        <f>SUM(OrderBal17[[#This Row],[Annual
(Actual)]:[Unpaid]])</f>
        <v>138866.65</v>
      </c>
      <c r="I175" s="25"/>
    </row>
    <row r="176" spans="1:9" s="21" customFormat="1" ht="13" x14ac:dyDescent="0.3">
      <c r="A176" s="7" t="s">
        <v>674</v>
      </c>
      <c r="B176" s="7" t="s">
        <v>340</v>
      </c>
      <c r="C176" s="7" t="s">
        <v>341</v>
      </c>
      <c r="D176" s="7" t="s">
        <v>912</v>
      </c>
      <c r="E176" s="7" t="s">
        <v>881</v>
      </c>
      <c r="F176" s="8">
        <v>360771.67</v>
      </c>
      <c r="G176" s="9"/>
      <c r="H176" s="8">
        <f>SUM(OrderBal17[[#This Row],[Annual
(Actual)]:[Unpaid]])</f>
        <v>360771.67</v>
      </c>
      <c r="I176" s="26"/>
    </row>
    <row r="177" spans="1:9" s="21" customFormat="1" ht="13" x14ac:dyDescent="0.3">
      <c r="A177" s="7" t="s">
        <v>675</v>
      </c>
      <c r="B177" s="7" t="s">
        <v>342</v>
      </c>
      <c r="C177" s="7" t="s">
        <v>343</v>
      </c>
      <c r="D177" s="7" t="s">
        <v>912</v>
      </c>
      <c r="E177" s="7" t="s">
        <v>881</v>
      </c>
      <c r="F177" s="8">
        <v>53702.84</v>
      </c>
      <c r="G177" s="9"/>
      <c r="H177" s="8">
        <f>SUM(OrderBal17[[#This Row],[Annual
(Actual)]:[Unpaid]])</f>
        <v>53702.84</v>
      </c>
      <c r="I177" s="26"/>
    </row>
    <row r="178" spans="1:9" x14ac:dyDescent="0.25">
      <c r="A178" s="7" t="s">
        <v>676</v>
      </c>
      <c r="B178" s="7" t="s">
        <v>344</v>
      </c>
      <c r="C178" s="7" t="s">
        <v>345</v>
      </c>
      <c r="D178" s="7" t="s">
        <v>912</v>
      </c>
      <c r="E178" s="7" t="s">
        <v>13</v>
      </c>
      <c r="F178" s="8">
        <v>93110.399999999994</v>
      </c>
      <c r="G178" s="9"/>
      <c r="H178" s="8">
        <f>SUM(OrderBal17[[#This Row],[Annual
(Actual)]:[Unpaid]])</f>
        <v>93110.399999999994</v>
      </c>
      <c r="I178" s="27"/>
    </row>
    <row r="179" spans="1:9" s="21" customFormat="1" ht="13" x14ac:dyDescent="0.3">
      <c r="A179" s="7" t="s">
        <v>677</v>
      </c>
      <c r="B179" s="7" t="s">
        <v>346</v>
      </c>
      <c r="C179" s="7" t="s">
        <v>347</v>
      </c>
      <c r="D179" s="7" t="s">
        <v>912</v>
      </c>
      <c r="E179" s="7" t="s">
        <v>13</v>
      </c>
      <c r="F179" s="8">
        <v>129363.15</v>
      </c>
      <c r="G179" s="9"/>
      <c r="H179" s="8">
        <f>SUM(OrderBal17[[#This Row],[Annual
(Actual)]:[Unpaid]])</f>
        <v>129363.15</v>
      </c>
      <c r="I179" s="26"/>
    </row>
    <row r="180" spans="1:9" x14ac:dyDescent="0.25">
      <c r="A180" s="7" t="s">
        <v>678</v>
      </c>
      <c r="B180" s="7" t="s">
        <v>348</v>
      </c>
      <c r="C180" s="7" t="s">
        <v>349</v>
      </c>
      <c r="D180" s="7" t="s">
        <v>912</v>
      </c>
      <c r="E180" s="7" t="s">
        <v>881</v>
      </c>
      <c r="F180" s="8">
        <v>978555.15</v>
      </c>
      <c r="G180" s="9"/>
      <c r="H180" s="8">
        <f>SUM(OrderBal17[[#This Row],[Annual
(Actual)]:[Unpaid]])</f>
        <v>978555.15</v>
      </c>
      <c r="I180" s="27"/>
    </row>
    <row r="181" spans="1:9" s="21" customFormat="1" ht="13" x14ac:dyDescent="0.3">
      <c r="A181" s="7" t="s">
        <v>679</v>
      </c>
      <c r="B181" s="7" t="s">
        <v>350</v>
      </c>
      <c r="C181" s="7" t="s">
        <v>351</v>
      </c>
      <c r="D181" s="7" t="s">
        <v>880</v>
      </c>
      <c r="E181" s="7" t="s">
        <v>13</v>
      </c>
      <c r="F181" s="8">
        <v>0.09</v>
      </c>
      <c r="G181" s="9"/>
      <c r="H181" s="8">
        <f>SUM(OrderBal17[[#This Row],[Annual
(Actual)]:[Unpaid]])</f>
        <v>0.09</v>
      </c>
      <c r="I181" s="26"/>
    </row>
    <row r="182" spans="1:9" s="21" customFormat="1" ht="13" x14ac:dyDescent="0.3">
      <c r="A182" s="7" t="s">
        <v>680</v>
      </c>
      <c r="B182" s="7" t="s">
        <v>352</v>
      </c>
      <c r="C182" s="7" t="s">
        <v>353</v>
      </c>
      <c r="D182" s="7" t="s">
        <v>72</v>
      </c>
      <c r="E182" s="7" t="s">
        <v>13</v>
      </c>
      <c r="F182" s="8">
        <v>0.08</v>
      </c>
      <c r="G182" s="9"/>
      <c r="H182" s="8">
        <f>SUM(OrderBal17[[#This Row],[Annual
(Actual)]:[Unpaid]])</f>
        <v>0.08</v>
      </c>
      <c r="I182" s="26"/>
    </row>
    <row r="183" spans="1:9" s="21" customFormat="1" ht="13" x14ac:dyDescent="0.3">
      <c r="A183" s="7" t="s">
        <v>681</v>
      </c>
      <c r="B183" s="7" t="s">
        <v>354</v>
      </c>
      <c r="C183" s="7" t="s">
        <v>355</v>
      </c>
      <c r="D183" s="7" t="s">
        <v>912</v>
      </c>
      <c r="E183" s="7" t="s">
        <v>13</v>
      </c>
      <c r="F183" s="8">
        <v>221299.04</v>
      </c>
      <c r="G183" s="9"/>
      <c r="H183" s="8">
        <f>SUM(OrderBal17[[#This Row],[Annual
(Actual)]:[Unpaid]])</f>
        <v>221299.04</v>
      </c>
      <c r="I183" s="26"/>
    </row>
    <row r="184" spans="1:9" x14ac:dyDescent="0.25">
      <c r="A184" s="7" t="s">
        <v>682</v>
      </c>
      <c r="B184" s="7" t="s">
        <v>356</v>
      </c>
      <c r="C184" s="7" t="s">
        <v>357</v>
      </c>
      <c r="D184" s="7" t="s">
        <v>912</v>
      </c>
      <c r="E184" s="7" t="s">
        <v>13</v>
      </c>
      <c r="F184" s="8">
        <v>254999.96</v>
      </c>
      <c r="G184" s="9"/>
      <c r="H184" s="8">
        <f>SUM(OrderBal17[[#This Row],[Annual
(Actual)]:[Unpaid]])</f>
        <v>254999.96</v>
      </c>
      <c r="I184" s="25"/>
    </row>
    <row r="185" spans="1:9" x14ac:dyDescent="0.25">
      <c r="A185" s="7" t="s">
        <v>683</v>
      </c>
      <c r="B185" s="7" t="s">
        <v>358</v>
      </c>
      <c r="C185" s="7" t="s">
        <v>359</v>
      </c>
      <c r="D185" s="7" t="s">
        <v>912</v>
      </c>
      <c r="E185" s="7" t="s">
        <v>13</v>
      </c>
      <c r="F185" s="8">
        <v>321984.15999999997</v>
      </c>
      <c r="G185" s="9"/>
      <c r="H185" s="8">
        <f>SUM(OrderBal17[[#This Row],[Annual
(Actual)]:[Unpaid]])</f>
        <v>321984.15999999997</v>
      </c>
      <c r="I185" s="25"/>
    </row>
    <row r="186" spans="1:9" x14ac:dyDescent="0.25">
      <c r="A186" s="7" t="s">
        <v>684</v>
      </c>
      <c r="B186" s="7" t="s">
        <v>360</v>
      </c>
      <c r="C186" s="7" t="s">
        <v>361</v>
      </c>
      <c r="D186" s="7" t="s">
        <v>912</v>
      </c>
      <c r="E186" s="7" t="s">
        <v>881</v>
      </c>
      <c r="F186" s="8">
        <v>418398.79</v>
      </c>
      <c r="G186" s="9"/>
      <c r="H186" s="8">
        <f>SUM(OrderBal17[[#This Row],[Annual
(Actual)]:[Unpaid]])</f>
        <v>418398.79</v>
      </c>
      <c r="I186" s="25"/>
    </row>
    <row r="187" spans="1:9" x14ac:dyDescent="0.25">
      <c r="A187" s="7" t="s">
        <v>685</v>
      </c>
      <c r="B187" s="7" t="s">
        <v>362</v>
      </c>
      <c r="C187" s="7" t="s">
        <v>363</v>
      </c>
      <c r="D187" s="7" t="s">
        <v>912</v>
      </c>
      <c r="E187" s="7" t="s">
        <v>881</v>
      </c>
      <c r="F187" s="8">
        <v>274122.33</v>
      </c>
      <c r="G187" s="9"/>
      <c r="H187" s="8">
        <f>SUM(OrderBal17[[#This Row],[Annual
(Actual)]:[Unpaid]])</f>
        <v>274122.33</v>
      </c>
      <c r="I187" s="27"/>
    </row>
    <row r="188" spans="1:9" x14ac:dyDescent="0.25">
      <c r="A188" s="7" t="s">
        <v>686</v>
      </c>
      <c r="B188" s="7" t="s">
        <v>364</v>
      </c>
      <c r="C188" s="7" t="s">
        <v>365</v>
      </c>
      <c r="D188" s="7" t="s">
        <v>12</v>
      </c>
      <c r="E188" s="7" t="s">
        <v>881</v>
      </c>
      <c r="F188" s="8">
        <v>0.05</v>
      </c>
      <c r="G188" s="9"/>
      <c r="H188" s="8">
        <f>SUM(OrderBal17[[#This Row],[Annual
(Actual)]:[Unpaid]])</f>
        <v>0.05</v>
      </c>
      <c r="I188" s="27"/>
    </row>
    <row r="189" spans="1:9" x14ac:dyDescent="0.25">
      <c r="A189" s="7" t="s">
        <v>687</v>
      </c>
      <c r="B189" s="7" t="s">
        <v>366</v>
      </c>
      <c r="C189" s="7" t="s">
        <v>367</v>
      </c>
      <c r="D189" s="7" t="s">
        <v>913</v>
      </c>
      <c r="E189" s="7" t="s">
        <v>881</v>
      </c>
      <c r="F189" s="8">
        <v>0.12</v>
      </c>
      <c r="G189" s="9"/>
      <c r="H189" s="8">
        <f>SUM(OrderBal17[[#This Row],[Annual
(Actual)]:[Unpaid]])</f>
        <v>0.12</v>
      </c>
      <c r="I189" s="25"/>
    </row>
    <row r="190" spans="1:9" x14ac:dyDescent="0.25">
      <c r="A190" s="7" t="s">
        <v>688</v>
      </c>
      <c r="B190" s="7" t="s">
        <v>368</v>
      </c>
      <c r="C190" s="7" t="s">
        <v>369</v>
      </c>
      <c r="D190" s="7" t="s">
        <v>912</v>
      </c>
      <c r="E190" s="7" t="s">
        <v>13</v>
      </c>
      <c r="F190" s="8">
        <v>138824.57999999999</v>
      </c>
      <c r="G190" s="9"/>
      <c r="H190" s="8">
        <f>SUM(OrderBal17[[#This Row],[Annual
(Actual)]:[Unpaid]])</f>
        <v>138824.57999999999</v>
      </c>
      <c r="I190" s="25"/>
    </row>
    <row r="191" spans="1:9" x14ac:dyDescent="0.25">
      <c r="A191" s="7" t="s">
        <v>689</v>
      </c>
      <c r="B191" s="7" t="s">
        <v>370</v>
      </c>
      <c r="C191" s="7" t="s">
        <v>371</v>
      </c>
      <c r="D191" s="7" t="s">
        <v>912</v>
      </c>
      <c r="E191" s="7" t="s">
        <v>13</v>
      </c>
      <c r="F191" s="8">
        <v>36177.47</v>
      </c>
      <c r="G191" s="9"/>
      <c r="H191" s="8">
        <f>SUM(OrderBal17[[#This Row],[Annual
(Actual)]:[Unpaid]])</f>
        <v>36177.47</v>
      </c>
      <c r="I191" s="25"/>
    </row>
    <row r="192" spans="1:9" x14ac:dyDescent="0.25">
      <c r="A192" s="7" t="s">
        <v>690</v>
      </c>
      <c r="B192" s="7" t="s">
        <v>372</v>
      </c>
      <c r="C192" s="7" t="s">
        <v>373</v>
      </c>
      <c r="D192" s="7" t="s">
        <v>304</v>
      </c>
      <c r="E192" s="7" t="s">
        <v>13</v>
      </c>
      <c r="F192" s="8">
        <v>0.33</v>
      </c>
      <c r="G192" s="9"/>
      <c r="H192" s="8">
        <f>SUM(OrderBal17[[#This Row],[Annual
(Actual)]:[Unpaid]])</f>
        <v>0.33</v>
      </c>
      <c r="I192" s="27"/>
    </row>
    <row r="193" spans="1:9" x14ac:dyDescent="0.25">
      <c r="A193" s="7" t="s">
        <v>691</v>
      </c>
      <c r="B193" s="7" t="s">
        <v>374</v>
      </c>
      <c r="C193" s="7" t="s">
        <v>373</v>
      </c>
      <c r="D193" s="7" t="s">
        <v>777</v>
      </c>
      <c r="E193" s="7" t="s">
        <v>13</v>
      </c>
      <c r="F193" s="8">
        <v>-0.1</v>
      </c>
      <c r="G193" s="9"/>
      <c r="H193" s="8">
        <f>SUM(OrderBal17[[#This Row],[Annual
(Actual)]:[Unpaid]])</f>
        <v>-0.1</v>
      </c>
      <c r="I193" s="25"/>
    </row>
    <row r="194" spans="1:9" x14ac:dyDescent="0.25">
      <c r="A194" s="7" t="s">
        <v>692</v>
      </c>
      <c r="B194" s="7" t="s">
        <v>375</v>
      </c>
      <c r="C194" s="7" t="s">
        <v>376</v>
      </c>
      <c r="D194" s="7" t="s">
        <v>912</v>
      </c>
      <c r="E194" s="7" t="s">
        <v>13</v>
      </c>
      <c r="F194" s="8">
        <v>-11100</v>
      </c>
      <c r="G194" s="9"/>
      <c r="H194" s="8">
        <f>SUM(OrderBal17[[#This Row],[Annual
(Actual)]:[Unpaid]])</f>
        <v>-11100</v>
      </c>
      <c r="I194" s="25"/>
    </row>
    <row r="195" spans="1:9" x14ac:dyDescent="0.25">
      <c r="A195" s="7" t="s">
        <v>693</v>
      </c>
      <c r="B195" s="7" t="s">
        <v>377</v>
      </c>
      <c r="C195" s="7" t="s">
        <v>378</v>
      </c>
      <c r="D195" s="7" t="s">
        <v>912</v>
      </c>
      <c r="E195" s="7" t="s">
        <v>13</v>
      </c>
      <c r="F195" s="8">
        <v>598560.64</v>
      </c>
      <c r="G195" s="9"/>
      <c r="H195" s="8">
        <f>SUM(OrderBal17[[#This Row],[Annual
(Actual)]:[Unpaid]])</f>
        <v>598560.64</v>
      </c>
      <c r="I195" s="27"/>
    </row>
    <row r="196" spans="1:9" x14ac:dyDescent="0.25">
      <c r="A196" s="7" t="s">
        <v>694</v>
      </c>
      <c r="B196" s="7" t="s">
        <v>379</v>
      </c>
      <c r="C196" s="7" t="s">
        <v>380</v>
      </c>
      <c r="D196" s="7" t="s">
        <v>912</v>
      </c>
      <c r="E196" s="7" t="s">
        <v>13</v>
      </c>
      <c r="F196" s="8">
        <v>129059.14</v>
      </c>
      <c r="G196" s="9"/>
      <c r="H196" s="8">
        <f>SUM(OrderBal17[[#This Row],[Annual
(Actual)]:[Unpaid]])</f>
        <v>129059.14</v>
      </c>
      <c r="I196" s="25"/>
    </row>
    <row r="197" spans="1:9" x14ac:dyDescent="0.25">
      <c r="A197" s="7" t="s">
        <v>695</v>
      </c>
      <c r="B197" s="7" t="s">
        <v>381</v>
      </c>
      <c r="C197" s="7" t="s">
        <v>382</v>
      </c>
      <c r="D197" s="7" t="s">
        <v>281</v>
      </c>
      <c r="E197" s="7" t="s">
        <v>13</v>
      </c>
      <c r="F197" s="8">
        <v>-4.6399999999999997</v>
      </c>
      <c r="G197" s="9"/>
      <c r="H197" s="8">
        <f>SUM(OrderBal17[[#This Row],[Annual
(Actual)]:[Unpaid]])</f>
        <v>-4.6399999999999997</v>
      </c>
      <c r="I197" s="25"/>
    </row>
    <row r="198" spans="1:9" x14ac:dyDescent="0.25">
      <c r="A198" s="7" t="s">
        <v>696</v>
      </c>
      <c r="B198" s="7" t="s">
        <v>383</v>
      </c>
      <c r="C198" s="7" t="s">
        <v>384</v>
      </c>
      <c r="D198" s="7" t="s">
        <v>912</v>
      </c>
      <c r="E198" s="7" t="s">
        <v>13</v>
      </c>
      <c r="F198" s="8">
        <v>34875.06</v>
      </c>
      <c r="G198" s="9"/>
      <c r="H198" s="8">
        <f>SUM(OrderBal17[[#This Row],[Annual
(Actual)]:[Unpaid]])</f>
        <v>34875.06</v>
      </c>
      <c r="I198" s="25"/>
    </row>
    <row r="199" spans="1:9" x14ac:dyDescent="0.25">
      <c r="A199" s="7" t="s">
        <v>697</v>
      </c>
      <c r="B199" s="7" t="s">
        <v>817</v>
      </c>
      <c r="C199" s="7" t="s">
        <v>385</v>
      </c>
      <c r="D199" s="7" t="s">
        <v>912</v>
      </c>
      <c r="E199" s="7" t="s">
        <v>13</v>
      </c>
      <c r="F199" s="8">
        <v>34002.480000000003</v>
      </c>
      <c r="G199" s="10"/>
      <c r="H199" s="8">
        <f>SUM(OrderBal17[[#This Row],[Annual
(Actual)]:[Unpaid]])</f>
        <v>34002.480000000003</v>
      </c>
      <c r="I199" s="25"/>
    </row>
    <row r="200" spans="1:9" x14ac:dyDescent="0.25">
      <c r="A200" s="7" t="s">
        <v>698</v>
      </c>
      <c r="B200" s="7" t="s">
        <v>386</v>
      </c>
      <c r="C200" s="7" t="s">
        <v>385</v>
      </c>
      <c r="D200" s="7" t="s">
        <v>912</v>
      </c>
      <c r="E200" s="7" t="s">
        <v>13</v>
      </c>
      <c r="F200" s="8">
        <v>15541.48</v>
      </c>
      <c r="G200" s="9"/>
      <c r="H200" s="8">
        <f>SUM(OrderBal17[[#This Row],[Annual
(Actual)]:[Unpaid]])</f>
        <v>15541.48</v>
      </c>
      <c r="I200" s="25"/>
    </row>
    <row r="201" spans="1:9" x14ac:dyDescent="0.25">
      <c r="A201" s="7" t="s">
        <v>699</v>
      </c>
      <c r="B201" s="7" t="s">
        <v>387</v>
      </c>
      <c r="C201" s="7" t="s">
        <v>385</v>
      </c>
      <c r="D201" s="7" t="s">
        <v>204</v>
      </c>
      <c r="E201" s="7" t="s">
        <v>324</v>
      </c>
      <c r="F201" s="8">
        <v>0.05</v>
      </c>
      <c r="G201" s="11"/>
      <c r="H201" s="8">
        <f>SUM(OrderBal17[[#This Row],[Annual
(Actual)]:[Unpaid]])</f>
        <v>0.05</v>
      </c>
      <c r="I201" s="25"/>
    </row>
    <row r="202" spans="1:9" x14ac:dyDescent="0.25">
      <c r="A202" s="7" t="s">
        <v>700</v>
      </c>
      <c r="B202" s="7" t="s">
        <v>388</v>
      </c>
      <c r="C202" s="7" t="s">
        <v>389</v>
      </c>
      <c r="D202" s="7" t="s">
        <v>913</v>
      </c>
      <c r="E202" s="7" t="s">
        <v>797</v>
      </c>
      <c r="F202" s="8">
        <v>2671557.52</v>
      </c>
      <c r="G202" s="9"/>
      <c r="H202" s="8">
        <f>SUM(OrderBal17[[#This Row],[Annual
(Actual)]:[Unpaid]])</f>
        <v>2671557.52</v>
      </c>
      <c r="I202" s="25"/>
    </row>
    <row r="203" spans="1:9" s="21" customFormat="1" ht="13" x14ac:dyDescent="0.3">
      <c r="A203" s="7" t="s">
        <v>701</v>
      </c>
      <c r="B203" s="7" t="s">
        <v>390</v>
      </c>
      <c r="C203" s="7" t="s">
        <v>391</v>
      </c>
      <c r="D203" s="7" t="s">
        <v>912</v>
      </c>
      <c r="E203" s="7" t="s">
        <v>13</v>
      </c>
      <c r="F203" s="8">
        <v>85833.279999999999</v>
      </c>
      <c r="G203" s="9"/>
      <c r="H203" s="8">
        <f>SUM(OrderBal17[[#This Row],[Annual
(Actual)]:[Unpaid]])</f>
        <v>85833.279999999999</v>
      </c>
      <c r="I203" s="26"/>
    </row>
    <row r="204" spans="1:9" x14ac:dyDescent="0.25">
      <c r="A204" s="7" t="s">
        <v>702</v>
      </c>
      <c r="B204" s="7" t="s">
        <v>392</v>
      </c>
      <c r="C204" s="7" t="s">
        <v>393</v>
      </c>
      <c r="D204" s="7" t="s">
        <v>912</v>
      </c>
      <c r="E204" s="7" t="s">
        <v>881</v>
      </c>
      <c r="F204" s="8">
        <v>229997.56</v>
      </c>
      <c r="G204" s="9"/>
      <c r="H204" s="8">
        <f>SUM(OrderBal17[[#This Row],[Annual
(Actual)]:[Unpaid]])</f>
        <v>229997.56</v>
      </c>
      <c r="I204" s="25"/>
    </row>
    <row r="205" spans="1:9" x14ac:dyDescent="0.25">
      <c r="A205" s="7" t="s">
        <v>703</v>
      </c>
      <c r="B205" s="7" t="s">
        <v>394</v>
      </c>
      <c r="C205" s="7" t="s">
        <v>395</v>
      </c>
      <c r="D205" s="7" t="s">
        <v>912</v>
      </c>
      <c r="E205" s="7" t="s">
        <v>13</v>
      </c>
      <c r="F205" s="8">
        <v>9238666.8800000008</v>
      </c>
      <c r="G205" s="9"/>
      <c r="H205" s="8">
        <f>SUM(OrderBal17[[#This Row],[Annual
(Actual)]:[Unpaid]])</f>
        <v>9238666.8800000008</v>
      </c>
      <c r="I205" s="25"/>
    </row>
    <row r="206" spans="1:9" s="21" customFormat="1" ht="13" x14ac:dyDescent="0.3">
      <c r="A206" s="7" t="s">
        <v>704</v>
      </c>
      <c r="B206" s="7" t="s">
        <v>396</v>
      </c>
      <c r="C206" s="7" t="s">
        <v>397</v>
      </c>
      <c r="D206" s="7" t="s">
        <v>843</v>
      </c>
      <c r="E206" s="7" t="s">
        <v>13</v>
      </c>
      <c r="F206" s="8">
        <v>0.02</v>
      </c>
      <c r="G206" s="9"/>
      <c r="H206" s="8">
        <f>SUM(OrderBal17[[#This Row],[Annual
(Actual)]:[Unpaid]])</f>
        <v>0.02</v>
      </c>
      <c r="I206" s="26"/>
    </row>
    <row r="207" spans="1:9" s="21" customFormat="1" ht="13.5" customHeight="1" x14ac:dyDescent="0.3">
      <c r="A207" s="7" t="s">
        <v>705</v>
      </c>
      <c r="B207" s="7" t="s">
        <v>818</v>
      </c>
      <c r="C207" s="7" t="s">
        <v>397</v>
      </c>
      <c r="D207" s="7" t="s">
        <v>912</v>
      </c>
      <c r="E207" s="7" t="s">
        <v>13</v>
      </c>
      <c r="F207" s="8">
        <v>2420189.92</v>
      </c>
      <c r="G207" s="9"/>
      <c r="H207" s="8">
        <f>SUM(OrderBal17[[#This Row],[Annual
(Actual)]:[Unpaid]])</f>
        <v>2420189.92</v>
      </c>
      <c r="I207" s="26"/>
    </row>
    <row r="208" spans="1:9" x14ac:dyDescent="0.25">
      <c r="A208" s="7" t="s">
        <v>819</v>
      </c>
      <c r="B208" s="7" t="s">
        <v>820</v>
      </c>
      <c r="C208" s="7" t="s">
        <v>399</v>
      </c>
      <c r="D208" s="7" t="s">
        <v>912</v>
      </c>
      <c r="E208" s="7" t="s">
        <v>13</v>
      </c>
      <c r="F208" s="8">
        <v>1166511.58</v>
      </c>
      <c r="G208" s="9"/>
      <c r="H208" s="8">
        <f>SUM(OrderBal17[[#This Row],[Annual
(Actual)]:[Unpaid]])</f>
        <v>1166511.58</v>
      </c>
      <c r="I208" s="25"/>
    </row>
    <row r="209" spans="1:9" x14ac:dyDescent="0.25">
      <c r="A209" s="7" t="s">
        <v>706</v>
      </c>
      <c r="B209" s="7" t="s">
        <v>398</v>
      </c>
      <c r="C209" s="7" t="s">
        <v>399</v>
      </c>
      <c r="D209" s="7" t="s">
        <v>892</v>
      </c>
      <c r="E209" s="7" t="s">
        <v>13</v>
      </c>
      <c r="F209" s="8">
        <v>0.02</v>
      </c>
      <c r="G209" s="9"/>
      <c r="H209" s="8">
        <f>SUM(OrderBal17[[#This Row],[Annual
(Actual)]:[Unpaid]])</f>
        <v>0.02</v>
      </c>
      <c r="I209" s="25"/>
    </row>
    <row r="210" spans="1:9" x14ac:dyDescent="0.25">
      <c r="A210" s="7" t="s">
        <v>707</v>
      </c>
      <c r="B210" s="7" t="s">
        <v>400</v>
      </c>
      <c r="C210" s="7" t="s">
        <v>401</v>
      </c>
      <c r="D210" s="7" t="s">
        <v>913</v>
      </c>
      <c r="E210" s="7" t="s">
        <v>797</v>
      </c>
      <c r="F210" s="8">
        <v>-93782.01</v>
      </c>
      <c r="G210" s="9"/>
      <c r="H210" s="8">
        <f>SUM(OrderBal17[[#This Row],[Annual
(Actual)]:[Unpaid]])</f>
        <v>-93782.01</v>
      </c>
      <c r="I210" s="25"/>
    </row>
    <row r="211" spans="1:9" x14ac:dyDescent="0.25">
      <c r="A211" s="7" t="s">
        <v>708</v>
      </c>
      <c r="B211" s="7" t="s">
        <v>402</v>
      </c>
      <c r="C211" s="7" t="s">
        <v>397</v>
      </c>
      <c r="D211" s="7" t="s">
        <v>912</v>
      </c>
      <c r="E211" s="7" t="s">
        <v>881</v>
      </c>
      <c r="F211" s="8">
        <v>223853.25</v>
      </c>
      <c r="G211" s="9"/>
      <c r="H211" s="8">
        <f>SUM(OrderBal17[[#This Row],[Annual
(Actual)]:[Unpaid]])</f>
        <v>223853.25</v>
      </c>
      <c r="I211" s="25"/>
    </row>
    <row r="212" spans="1:9" x14ac:dyDescent="0.25">
      <c r="A212" s="7" t="s">
        <v>709</v>
      </c>
      <c r="B212" s="7" t="s">
        <v>403</v>
      </c>
      <c r="C212" s="7" t="s">
        <v>404</v>
      </c>
      <c r="D212" s="7" t="s">
        <v>912</v>
      </c>
      <c r="E212" s="7" t="s">
        <v>881</v>
      </c>
      <c r="F212" s="8">
        <v>19798.39</v>
      </c>
      <c r="G212" s="9"/>
      <c r="H212" s="8">
        <f>SUM(OrderBal17[[#This Row],[Annual
(Actual)]:[Unpaid]])</f>
        <v>19798.39</v>
      </c>
      <c r="I212" s="25"/>
    </row>
    <row r="213" spans="1:9" x14ac:dyDescent="0.25">
      <c r="A213" s="7" t="s">
        <v>710</v>
      </c>
      <c r="B213" s="7" t="s">
        <v>405</v>
      </c>
      <c r="C213" s="7" t="s">
        <v>406</v>
      </c>
      <c r="D213" s="7" t="s">
        <v>913</v>
      </c>
      <c r="E213" s="7" t="s">
        <v>881</v>
      </c>
      <c r="F213" s="8">
        <v>120232.8</v>
      </c>
      <c r="G213" s="9"/>
      <c r="H213" s="8">
        <f>SUM(OrderBal17[[#This Row],[Annual
(Actual)]:[Unpaid]])</f>
        <v>120232.8</v>
      </c>
      <c r="I213" s="25"/>
    </row>
    <row r="214" spans="1:9" x14ac:dyDescent="0.25">
      <c r="A214" s="7" t="s">
        <v>711</v>
      </c>
      <c r="B214" s="7" t="s">
        <v>407</v>
      </c>
      <c r="C214" s="7" t="s">
        <v>408</v>
      </c>
      <c r="D214" s="7" t="s">
        <v>912</v>
      </c>
      <c r="E214" s="7" t="s">
        <v>13</v>
      </c>
      <c r="F214" s="8">
        <v>76671.360000000001</v>
      </c>
      <c r="G214" s="9"/>
      <c r="H214" s="8">
        <f>SUM(OrderBal17[[#This Row],[Annual
(Actual)]:[Unpaid]])</f>
        <v>76671.360000000001</v>
      </c>
      <c r="I214" s="25"/>
    </row>
    <row r="215" spans="1:9" x14ac:dyDescent="0.25">
      <c r="A215" s="7" t="s">
        <v>712</v>
      </c>
      <c r="B215" s="7" t="s">
        <v>409</v>
      </c>
      <c r="C215" s="7" t="s">
        <v>410</v>
      </c>
      <c r="D215" s="7" t="s">
        <v>912</v>
      </c>
      <c r="E215" s="7" t="s">
        <v>13</v>
      </c>
      <c r="F215" s="8">
        <v>141047.85</v>
      </c>
      <c r="G215" s="9"/>
      <c r="H215" s="8">
        <f>SUM(OrderBal17[[#This Row],[Annual
(Actual)]:[Unpaid]])</f>
        <v>141047.85</v>
      </c>
      <c r="I215" s="25"/>
    </row>
    <row r="216" spans="1:9" x14ac:dyDescent="0.25">
      <c r="A216" s="7" t="s">
        <v>713</v>
      </c>
      <c r="B216" s="7" t="s">
        <v>411</v>
      </c>
      <c r="C216" s="7" t="s">
        <v>412</v>
      </c>
      <c r="D216" s="7" t="s">
        <v>912</v>
      </c>
      <c r="E216" s="7" t="s">
        <v>13</v>
      </c>
      <c r="F216" s="8">
        <v>39220.5</v>
      </c>
      <c r="G216" s="9"/>
      <c r="H216" s="8">
        <f>SUM(OrderBal17[[#This Row],[Annual
(Actual)]:[Unpaid]])</f>
        <v>39220.5</v>
      </c>
      <c r="I216" s="25"/>
    </row>
    <row r="217" spans="1:9" x14ac:dyDescent="0.25">
      <c r="A217" s="7" t="s">
        <v>714</v>
      </c>
      <c r="B217" s="7" t="s">
        <v>413</v>
      </c>
      <c r="C217" s="7" t="s">
        <v>414</v>
      </c>
      <c r="D217" s="7" t="s">
        <v>912</v>
      </c>
      <c r="E217" s="7" t="s">
        <v>797</v>
      </c>
      <c r="F217" s="8">
        <v>258999.57</v>
      </c>
      <c r="G217" s="9"/>
      <c r="H217" s="8">
        <f>SUM(OrderBal17[[#This Row],[Annual
(Actual)]:[Unpaid]])</f>
        <v>258999.57</v>
      </c>
      <c r="I217" s="25"/>
    </row>
    <row r="218" spans="1:9" x14ac:dyDescent="0.25">
      <c r="A218" s="7" t="s">
        <v>715</v>
      </c>
      <c r="B218" s="7" t="s">
        <v>415</v>
      </c>
      <c r="C218" s="7" t="s">
        <v>416</v>
      </c>
      <c r="D218" s="7" t="s">
        <v>912</v>
      </c>
      <c r="E218" s="7" t="s">
        <v>881</v>
      </c>
      <c r="F218" s="8">
        <v>42197.5</v>
      </c>
      <c r="G218" s="9"/>
      <c r="H218" s="8">
        <f>SUM(OrderBal17[[#This Row],[Annual
(Actual)]:[Unpaid]])</f>
        <v>42197.5</v>
      </c>
      <c r="I218" s="25"/>
    </row>
    <row r="219" spans="1:9" x14ac:dyDescent="0.25">
      <c r="A219" s="7" t="s">
        <v>844</v>
      </c>
      <c r="B219" s="7" t="s">
        <v>893</v>
      </c>
      <c r="C219" s="7" t="s">
        <v>845</v>
      </c>
      <c r="D219" s="7" t="s">
        <v>913</v>
      </c>
      <c r="E219" s="7" t="s">
        <v>13</v>
      </c>
      <c r="F219" s="8">
        <v>116666.64</v>
      </c>
      <c r="G219" s="9"/>
      <c r="H219" s="8">
        <f>SUM(OrderBal17[[#This Row],[Annual
(Actual)]:[Unpaid]])</f>
        <v>116666.64</v>
      </c>
      <c r="I219" s="25"/>
    </row>
    <row r="220" spans="1:9" x14ac:dyDescent="0.25">
      <c r="A220" s="7" t="s">
        <v>716</v>
      </c>
      <c r="B220" s="7" t="s">
        <v>417</v>
      </c>
      <c r="C220" s="7" t="s">
        <v>418</v>
      </c>
      <c r="D220" s="7" t="s">
        <v>913</v>
      </c>
      <c r="E220" s="7" t="s">
        <v>13</v>
      </c>
      <c r="F220" s="8">
        <v>829676.06</v>
      </c>
      <c r="G220" s="9"/>
      <c r="H220" s="8">
        <f>SUM(OrderBal17[[#This Row],[Annual
(Actual)]:[Unpaid]])</f>
        <v>829676.06</v>
      </c>
      <c r="I220" s="25"/>
    </row>
    <row r="221" spans="1:9" x14ac:dyDescent="0.25">
      <c r="A221" s="7" t="s">
        <v>717</v>
      </c>
      <c r="B221" s="7" t="s">
        <v>419</v>
      </c>
      <c r="C221" s="7" t="s">
        <v>420</v>
      </c>
      <c r="D221" s="7" t="s">
        <v>91</v>
      </c>
      <c r="E221" s="7" t="s">
        <v>779</v>
      </c>
      <c r="F221" s="8">
        <v>549698</v>
      </c>
      <c r="G221" s="9"/>
      <c r="H221" s="8">
        <f>SUM(OrderBal17[[#This Row],[Annual
(Actual)]:[Unpaid]])</f>
        <v>549698</v>
      </c>
      <c r="I221" s="25"/>
    </row>
    <row r="222" spans="1:9" x14ac:dyDescent="0.25">
      <c r="A222" s="7" t="s">
        <v>718</v>
      </c>
      <c r="B222" s="7" t="s">
        <v>421</v>
      </c>
      <c r="C222" s="7" t="s">
        <v>422</v>
      </c>
      <c r="D222" s="7" t="s">
        <v>912</v>
      </c>
      <c r="E222" s="7" t="s">
        <v>13</v>
      </c>
      <c r="F222" s="8">
        <v>565877.76000000001</v>
      </c>
      <c r="G222" s="9"/>
      <c r="H222" s="8">
        <f>SUM(OrderBal17[[#This Row],[Annual
(Actual)]:[Unpaid]])</f>
        <v>565877.76000000001</v>
      </c>
      <c r="I222" s="25"/>
    </row>
    <row r="223" spans="1:9" x14ac:dyDescent="0.25">
      <c r="A223" s="7" t="s">
        <v>719</v>
      </c>
      <c r="B223" s="7" t="s">
        <v>423</v>
      </c>
      <c r="C223" s="7" t="s">
        <v>422</v>
      </c>
      <c r="D223" s="7" t="s">
        <v>912</v>
      </c>
      <c r="E223" s="7" t="s">
        <v>13</v>
      </c>
      <c r="F223" s="8">
        <v>148123.51999999999</v>
      </c>
      <c r="G223" s="9"/>
      <c r="H223" s="8">
        <f>SUM(OrderBal17[[#This Row],[Annual
(Actual)]:[Unpaid]])</f>
        <v>148123.51999999999</v>
      </c>
      <c r="I223" s="25"/>
    </row>
    <row r="224" spans="1:9" x14ac:dyDescent="0.25">
      <c r="A224" s="7" t="s">
        <v>798</v>
      </c>
      <c r="B224" s="7" t="s">
        <v>799</v>
      </c>
      <c r="C224" s="7" t="s">
        <v>422</v>
      </c>
      <c r="D224" s="7" t="s">
        <v>812</v>
      </c>
      <c r="E224" s="7" t="s">
        <v>498</v>
      </c>
      <c r="F224" s="8">
        <v>612</v>
      </c>
      <c r="G224" s="9"/>
      <c r="H224" s="8">
        <f>SUM(OrderBal17[[#This Row],[Annual
(Actual)]:[Unpaid]])</f>
        <v>612</v>
      </c>
      <c r="I224" s="25"/>
    </row>
    <row r="225" spans="1:9" x14ac:dyDescent="0.25">
      <c r="A225" s="7" t="s">
        <v>720</v>
      </c>
      <c r="B225" s="7" t="s">
        <v>424</v>
      </c>
      <c r="C225" s="7" t="s">
        <v>425</v>
      </c>
      <c r="D225" s="7" t="s">
        <v>912</v>
      </c>
      <c r="E225" s="7" t="s">
        <v>13</v>
      </c>
      <c r="F225" s="8">
        <v>147730.68</v>
      </c>
      <c r="G225" s="9"/>
      <c r="H225" s="8">
        <f>SUM(OrderBal17[[#This Row],[Annual
(Actual)]:[Unpaid]])</f>
        <v>147730.68</v>
      </c>
      <c r="I225" s="25"/>
    </row>
    <row r="226" spans="1:9" s="21" customFormat="1" ht="13" x14ac:dyDescent="0.3">
      <c r="A226" s="7" t="s">
        <v>721</v>
      </c>
      <c r="B226" s="7" t="s">
        <v>427</v>
      </c>
      <c r="C226" s="7" t="s">
        <v>426</v>
      </c>
      <c r="D226" s="7" t="s">
        <v>913</v>
      </c>
      <c r="E226" s="7" t="s">
        <v>13</v>
      </c>
      <c r="F226" s="8">
        <v>6018536</v>
      </c>
      <c r="G226" s="9"/>
      <c r="H226" s="8">
        <f>SUM(OrderBal17[[#This Row],[Annual
(Actual)]:[Unpaid]])</f>
        <v>6018536</v>
      </c>
      <c r="I226" s="26"/>
    </row>
    <row r="227" spans="1:9" x14ac:dyDescent="0.25">
      <c r="A227" s="7" t="s">
        <v>722</v>
      </c>
      <c r="B227" s="7" t="s">
        <v>428</v>
      </c>
      <c r="C227" s="7" t="s">
        <v>426</v>
      </c>
      <c r="D227" s="7" t="s">
        <v>912</v>
      </c>
      <c r="E227" s="7" t="s">
        <v>13</v>
      </c>
      <c r="F227" s="8">
        <v>2094610.03</v>
      </c>
      <c r="G227" s="9"/>
      <c r="H227" s="8">
        <f>SUM(OrderBal17[[#This Row],[Annual
(Actual)]:[Unpaid]])</f>
        <v>2094610.03</v>
      </c>
      <c r="I227" s="25"/>
    </row>
    <row r="228" spans="1:9" s="21" customFormat="1" ht="13" x14ac:dyDescent="0.3">
      <c r="A228" s="7" t="s">
        <v>723</v>
      </c>
      <c r="B228" s="7" t="s">
        <v>429</v>
      </c>
      <c r="C228" s="7" t="s">
        <v>430</v>
      </c>
      <c r="D228" s="7" t="s">
        <v>912</v>
      </c>
      <c r="E228" s="7" t="s">
        <v>13</v>
      </c>
      <c r="F228" s="8">
        <v>54145.68</v>
      </c>
      <c r="G228" s="9"/>
      <c r="H228" s="8">
        <f>SUM(OrderBal17[[#This Row],[Annual
(Actual)]:[Unpaid]])</f>
        <v>54145.68</v>
      </c>
      <c r="I228" s="26"/>
    </row>
    <row r="229" spans="1:9" s="21" customFormat="1" ht="13" x14ac:dyDescent="0.3">
      <c r="A229" s="7" t="s">
        <v>724</v>
      </c>
      <c r="B229" s="7" t="s">
        <v>431</v>
      </c>
      <c r="C229" s="7" t="s">
        <v>432</v>
      </c>
      <c r="D229" s="7" t="s">
        <v>913</v>
      </c>
      <c r="E229" s="7" t="s">
        <v>48</v>
      </c>
      <c r="F229" s="8">
        <v>-0.14000000000000001</v>
      </c>
      <c r="G229" s="9"/>
      <c r="H229" s="8">
        <f>SUM(OrderBal17[[#This Row],[Annual
(Actual)]:[Unpaid]])</f>
        <v>-0.14000000000000001</v>
      </c>
      <c r="I229" s="26"/>
    </row>
    <row r="230" spans="1:9" x14ac:dyDescent="0.25">
      <c r="A230" s="7" t="s">
        <v>725</v>
      </c>
      <c r="B230" s="7" t="s">
        <v>433</v>
      </c>
      <c r="C230" s="7" t="s">
        <v>432</v>
      </c>
      <c r="D230" s="7" t="s">
        <v>912</v>
      </c>
      <c r="E230" s="7" t="s">
        <v>881</v>
      </c>
      <c r="F230" s="8">
        <v>4726865.28</v>
      </c>
      <c r="G230" s="9"/>
      <c r="H230" s="8">
        <f>SUM(OrderBal17[[#This Row],[Annual
(Actual)]:[Unpaid]])</f>
        <v>4726865.28</v>
      </c>
      <c r="I230" s="25"/>
    </row>
    <row r="231" spans="1:9" x14ac:dyDescent="0.25">
      <c r="A231" s="7" t="s">
        <v>726</v>
      </c>
      <c r="B231" s="7" t="s">
        <v>434</v>
      </c>
      <c r="C231" s="7" t="s">
        <v>435</v>
      </c>
      <c r="D231" s="7" t="s">
        <v>912</v>
      </c>
      <c r="E231" s="7" t="s">
        <v>13</v>
      </c>
      <c r="F231" s="8">
        <v>12500.04</v>
      </c>
      <c r="G231" s="9"/>
      <c r="H231" s="8">
        <f>SUM(OrderBal17[[#This Row],[Annual
(Actual)]:[Unpaid]])</f>
        <v>12500.04</v>
      </c>
      <c r="I231" s="25"/>
    </row>
    <row r="232" spans="1:9" x14ac:dyDescent="0.25">
      <c r="A232" s="7" t="s">
        <v>727</v>
      </c>
      <c r="B232" s="7" t="s">
        <v>436</v>
      </c>
      <c r="C232" s="7" t="s">
        <v>437</v>
      </c>
      <c r="D232" s="7" t="s">
        <v>912</v>
      </c>
      <c r="E232" s="7" t="s">
        <v>13</v>
      </c>
      <c r="F232" s="8">
        <v>-0.01</v>
      </c>
      <c r="G232" s="9"/>
      <c r="H232" s="8">
        <f>SUM(OrderBal17[[#This Row],[Annual
(Actual)]:[Unpaid]])</f>
        <v>-0.01</v>
      </c>
      <c r="I232" s="25"/>
    </row>
    <row r="233" spans="1:9" s="21" customFormat="1" ht="13" x14ac:dyDescent="0.3">
      <c r="A233" s="7" t="s">
        <v>728</v>
      </c>
      <c r="B233" s="7" t="s">
        <v>438</v>
      </c>
      <c r="C233" s="7" t="s">
        <v>439</v>
      </c>
      <c r="D233" s="7" t="s">
        <v>912</v>
      </c>
      <c r="E233" s="7" t="s">
        <v>881</v>
      </c>
      <c r="F233" s="8">
        <v>139439.22</v>
      </c>
      <c r="G233" s="9"/>
      <c r="H233" s="8">
        <f>SUM(OrderBal17[[#This Row],[Annual
(Actual)]:[Unpaid]])</f>
        <v>139439.22</v>
      </c>
      <c r="I233" s="26"/>
    </row>
    <row r="234" spans="1:9" s="21" customFormat="1" ht="13" x14ac:dyDescent="0.3">
      <c r="A234" s="7" t="s">
        <v>729</v>
      </c>
      <c r="B234" s="7" t="s">
        <v>440</v>
      </c>
      <c r="C234" s="7" t="s">
        <v>441</v>
      </c>
      <c r="D234" s="7" t="s">
        <v>912</v>
      </c>
      <c r="E234" s="7" t="s">
        <v>13</v>
      </c>
      <c r="F234" s="8">
        <v>6736634.2000000002</v>
      </c>
      <c r="G234" s="9"/>
      <c r="H234" s="8">
        <f>SUM(OrderBal17[[#This Row],[Annual
(Actual)]:[Unpaid]])</f>
        <v>6736634.2000000002</v>
      </c>
      <c r="I234" s="26"/>
    </row>
    <row r="235" spans="1:9" x14ac:dyDescent="0.25">
      <c r="A235" s="7" t="s">
        <v>730</v>
      </c>
      <c r="B235" s="7" t="s">
        <v>442</v>
      </c>
      <c r="C235" s="7" t="s">
        <v>441</v>
      </c>
      <c r="D235" s="7" t="s">
        <v>912</v>
      </c>
      <c r="E235" s="7" t="s">
        <v>13</v>
      </c>
      <c r="F235" s="8">
        <v>2038472.2</v>
      </c>
      <c r="G235" s="9"/>
      <c r="H235" s="8">
        <f>SUM(OrderBal17[[#This Row],[Annual
(Actual)]:[Unpaid]])</f>
        <v>2038472.2</v>
      </c>
      <c r="I235" s="25"/>
    </row>
    <row r="236" spans="1:9" x14ac:dyDescent="0.25">
      <c r="A236" s="7" t="s">
        <v>731</v>
      </c>
      <c r="B236" s="7" t="s">
        <v>443</v>
      </c>
      <c r="C236" s="7" t="s">
        <v>444</v>
      </c>
      <c r="D236" s="7" t="s">
        <v>912</v>
      </c>
      <c r="E236" s="7" t="s">
        <v>13</v>
      </c>
      <c r="F236" s="8">
        <v>100465.12</v>
      </c>
      <c r="G236" s="9"/>
      <c r="H236" s="8">
        <f>SUM(OrderBal17[[#This Row],[Annual
(Actual)]:[Unpaid]])</f>
        <v>100465.12</v>
      </c>
      <c r="I236" s="25"/>
    </row>
    <row r="237" spans="1:9" x14ac:dyDescent="0.25">
      <c r="A237" s="7" t="s">
        <v>828</v>
      </c>
      <c r="B237" s="7" t="s">
        <v>829</v>
      </c>
      <c r="C237" s="7" t="s">
        <v>830</v>
      </c>
      <c r="D237" s="7" t="s">
        <v>912</v>
      </c>
      <c r="E237" s="7" t="s">
        <v>13</v>
      </c>
      <c r="F237" s="8">
        <v>114911.67999999999</v>
      </c>
      <c r="G237" s="9"/>
      <c r="H237" s="8">
        <f>SUM(OrderBal17[[#This Row],[Annual
(Actual)]:[Unpaid]])</f>
        <v>114911.67999999999</v>
      </c>
      <c r="I237" s="27"/>
    </row>
    <row r="238" spans="1:9" x14ac:dyDescent="0.25">
      <c r="A238" s="7" t="s">
        <v>732</v>
      </c>
      <c r="B238" s="7" t="s">
        <v>445</v>
      </c>
      <c r="C238" s="7" t="s">
        <v>446</v>
      </c>
      <c r="D238" s="7" t="s">
        <v>912</v>
      </c>
      <c r="E238" s="7" t="s">
        <v>13</v>
      </c>
      <c r="F238" s="8">
        <v>388902</v>
      </c>
      <c r="G238" s="9"/>
      <c r="H238" s="8">
        <f>SUM(OrderBal17[[#This Row],[Annual
(Actual)]:[Unpaid]])</f>
        <v>388902</v>
      </c>
      <c r="I238" s="25"/>
    </row>
    <row r="239" spans="1:9" x14ac:dyDescent="0.25">
      <c r="A239" s="7" t="s">
        <v>733</v>
      </c>
      <c r="B239" s="7" t="s">
        <v>447</v>
      </c>
      <c r="C239" s="7" t="s">
        <v>448</v>
      </c>
      <c r="D239" s="7" t="s">
        <v>913</v>
      </c>
      <c r="E239" s="7" t="s">
        <v>797</v>
      </c>
      <c r="F239" s="8">
        <v>-0.03</v>
      </c>
      <c r="G239" s="9"/>
      <c r="H239" s="8">
        <f>SUM(OrderBal17[[#This Row],[Annual
(Actual)]:[Unpaid]])</f>
        <v>-0.03</v>
      </c>
      <c r="I239" s="25"/>
    </row>
    <row r="240" spans="1:9" x14ac:dyDescent="0.25">
      <c r="A240" s="7" t="s">
        <v>734</v>
      </c>
      <c r="B240" s="7" t="s">
        <v>449</v>
      </c>
      <c r="C240" s="7" t="s">
        <v>448</v>
      </c>
      <c r="D240" s="7" t="s">
        <v>504</v>
      </c>
      <c r="E240" s="7" t="s">
        <v>797</v>
      </c>
      <c r="F240" s="8">
        <v>0.01</v>
      </c>
      <c r="G240" s="9"/>
      <c r="H240" s="8">
        <f>SUM(OrderBal17[[#This Row],[Annual
(Actual)]:[Unpaid]])</f>
        <v>0.01</v>
      </c>
      <c r="I240" s="25"/>
    </row>
    <row r="241" spans="1:9" x14ac:dyDescent="0.25">
      <c r="A241" s="7" t="s">
        <v>735</v>
      </c>
      <c r="B241" s="7" t="s">
        <v>450</v>
      </c>
      <c r="C241" s="7" t="s">
        <v>451</v>
      </c>
      <c r="D241" s="7" t="s">
        <v>842</v>
      </c>
      <c r="E241" s="7" t="s">
        <v>13</v>
      </c>
      <c r="F241" s="8">
        <v>-0.03</v>
      </c>
      <c r="G241" s="9"/>
      <c r="H241" s="8">
        <f>SUM(OrderBal17[[#This Row],[Annual
(Actual)]:[Unpaid]])</f>
        <v>-0.03</v>
      </c>
      <c r="I241" s="27"/>
    </row>
    <row r="242" spans="1:9" s="21" customFormat="1" ht="13" x14ac:dyDescent="0.3">
      <c r="A242" s="7" t="s">
        <v>736</v>
      </c>
      <c r="B242" s="7" t="s">
        <v>452</v>
      </c>
      <c r="C242" s="7" t="s">
        <v>453</v>
      </c>
      <c r="D242" s="7" t="s">
        <v>912</v>
      </c>
      <c r="E242" s="7" t="s">
        <v>13</v>
      </c>
      <c r="F242" s="8">
        <v>83837.14</v>
      </c>
      <c r="G242" s="9"/>
      <c r="H242" s="8">
        <f>SUM(OrderBal17[[#This Row],[Annual
(Actual)]:[Unpaid]])</f>
        <v>83837.14</v>
      </c>
      <c r="I242" s="26"/>
    </row>
    <row r="243" spans="1:9" x14ac:dyDescent="0.25">
      <c r="A243" s="7" t="s">
        <v>737</v>
      </c>
      <c r="B243" s="7" t="s">
        <v>738</v>
      </c>
      <c r="C243" s="7" t="s">
        <v>739</v>
      </c>
      <c r="D243" s="7" t="s">
        <v>912</v>
      </c>
      <c r="E243" s="7" t="s">
        <v>13</v>
      </c>
      <c r="F243" s="8">
        <v>314272</v>
      </c>
      <c r="G243" s="9"/>
      <c r="H243" s="8">
        <f>SUM(OrderBal17[[#This Row],[Annual
(Actual)]:[Unpaid]])</f>
        <v>314272</v>
      </c>
      <c r="I243" s="25"/>
    </row>
    <row r="244" spans="1:9" x14ac:dyDescent="0.25">
      <c r="A244" s="7" t="s">
        <v>740</v>
      </c>
      <c r="B244" s="7" t="s">
        <v>454</v>
      </c>
      <c r="C244" s="7" t="s">
        <v>455</v>
      </c>
      <c r="D244" s="7" t="s">
        <v>912</v>
      </c>
      <c r="E244" s="7" t="s">
        <v>13</v>
      </c>
      <c r="F244" s="8">
        <v>145920.6</v>
      </c>
      <c r="G244" s="9"/>
      <c r="H244" s="8">
        <f>SUM(OrderBal17[[#This Row],[Annual
(Actual)]:[Unpaid]])</f>
        <v>145920.6</v>
      </c>
      <c r="I244" s="25"/>
    </row>
    <row r="245" spans="1:9" x14ac:dyDescent="0.25">
      <c r="A245" s="7" t="s">
        <v>742</v>
      </c>
      <c r="B245" s="7" t="s">
        <v>458</v>
      </c>
      <c r="C245" s="7" t="s">
        <v>459</v>
      </c>
      <c r="D245" s="7" t="s">
        <v>912</v>
      </c>
      <c r="E245" s="7" t="s">
        <v>13</v>
      </c>
      <c r="F245" s="8">
        <v>2105048.7999999998</v>
      </c>
      <c r="G245" s="9"/>
      <c r="H245" s="8">
        <f>SUM(OrderBal17[[#This Row],[Annual
(Actual)]:[Unpaid]])</f>
        <v>2105048.7999999998</v>
      </c>
      <c r="I245" s="25"/>
    </row>
    <row r="246" spans="1:9" x14ac:dyDescent="0.25">
      <c r="A246" s="7" t="s">
        <v>743</v>
      </c>
      <c r="B246" s="7" t="s">
        <v>460</v>
      </c>
      <c r="C246" s="7" t="s">
        <v>459</v>
      </c>
      <c r="D246" s="7" t="s">
        <v>912</v>
      </c>
      <c r="E246" s="7" t="s">
        <v>881</v>
      </c>
      <c r="F246" s="8">
        <v>58338.33</v>
      </c>
      <c r="G246" s="9"/>
      <c r="H246" s="8">
        <f>SUM(OrderBal17[[#This Row],[Annual
(Actual)]:[Unpaid]])</f>
        <v>58338.33</v>
      </c>
      <c r="I246" s="25"/>
    </row>
    <row r="247" spans="1:9" x14ac:dyDescent="0.25">
      <c r="A247" s="7" t="s">
        <v>744</v>
      </c>
      <c r="B247" s="7" t="s">
        <v>461</v>
      </c>
      <c r="C247" s="7" t="s">
        <v>462</v>
      </c>
      <c r="D247" s="7" t="s">
        <v>912</v>
      </c>
      <c r="E247" s="7" t="s">
        <v>881</v>
      </c>
      <c r="F247" s="8">
        <v>69023.73</v>
      </c>
      <c r="G247" s="9"/>
      <c r="H247" s="8">
        <f>SUM(OrderBal17[[#This Row],[Annual
(Actual)]:[Unpaid]])</f>
        <v>69023.73</v>
      </c>
      <c r="I247" s="25"/>
    </row>
    <row r="248" spans="1:9" x14ac:dyDescent="0.25">
      <c r="A248" s="7" t="s">
        <v>745</v>
      </c>
      <c r="B248" s="7" t="s">
        <v>463</v>
      </c>
      <c r="C248" s="7" t="s">
        <v>464</v>
      </c>
      <c r="D248" s="7" t="s">
        <v>912</v>
      </c>
      <c r="E248" s="7" t="s">
        <v>13</v>
      </c>
      <c r="F248" s="8">
        <v>77448.960000000006</v>
      </c>
      <c r="G248" s="9"/>
      <c r="H248" s="8">
        <f>SUM(OrderBal17[[#This Row],[Annual
(Actual)]:[Unpaid]])</f>
        <v>77448.960000000006</v>
      </c>
      <c r="I248" s="25"/>
    </row>
    <row r="249" spans="1:9" x14ac:dyDescent="0.25">
      <c r="A249" s="7" t="s">
        <v>746</v>
      </c>
      <c r="B249" s="7" t="s">
        <v>831</v>
      </c>
      <c r="C249" s="7" t="s">
        <v>465</v>
      </c>
      <c r="D249" s="7" t="s">
        <v>912</v>
      </c>
      <c r="E249" s="7" t="s">
        <v>13</v>
      </c>
      <c r="F249" s="8">
        <v>144494.91</v>
      </c>
      <c r="G249" s="9"/>
      <c r="H249" s="8">
        <f>SUM(OrderBal17[[#This Row],[Annual
(Actual)]:[Unpaid]])</f>
        <v>144494.91</v>
      </c>
      <c r="I249" s="25"/>
    </row>
    <row r="250" spans="1:9" x14ac:dyDescent="0.25">
      <c r="A250" s="7" t="s">
        <v>747</v>
      </c>
      <c r="B250" s="7" t="s">
        <v>466</v>
      </c>
      <c r="C250" s="7" t="s">
        <v>465</v>
      </c>
      <c r="D250" s="7" t="s">
        <v>912</v>
      </c>
      <c r="E250" s="7" t="s">
        <v>13</v>
      </c>
      <c r="F250" s="8">
        <v>232163.64</v>
      </c>
      <c r="G250" s="9"/>
      <c r="H250" s="8">
        <f>SUM(OrderBal17[[#This Row],[Annual
(Actual)]:[Unpaid]])</f>
        <v>232163.64</v>
      </c>
      <c r="I250" s="25"/>
    </row>
    <row r="251" spans="1:9" s="21" customFormat="1" ht="13" x14ac:dyDescent="0.3">
      <c r="A251" s="7" t="s">
        <v>748</v>
      </c>
      <c r="B251" s="7" t="s">
        <v>467</v>
      </c>
      <c r="C251" s="7" t="s">
        <v>468</v>
      </c>
      <c r="D251" s="7" t="s">
        <v>912</v>
      </c>
      <c r="E251" s="7" t="s">
        <v>13</v>
      </c>
      <c r="F251" s="8">
        <v>51929.5</v>
      </c>
      <c r="G251" s="9"/>
      <c r="H251" s="8">
        <f>SUM(OrderBal17[[#This Row],[Annual
(Actual)]:[Unpaid]])</f>
        <v>51929.5</v>
      </c>
      <c r="I251" s="26"/>
    </row>
    <row r="252" spans="1:9" x14ac:dyDescent="0.25">
      <c r="A252" s="7" t="s">
        <v>749</v>
      </c>
      <c r="B252" s="7" t="s">
        <v>469</v>
      </c>
      <c r="C252" s="7" t="s">
        <v>470</v>
      </c>
      <c r="D252" s="7" t="s">
        <v>912</v>
      </c>
      <c r="E252" s="7" t="s">
        <v>13</v>
      </c>
      <c r="F252" s="8">
        <v>87622.52</v>
      </c>
      <c r="G252" s="9"/>
      <c r="H252" s="8">
        <f>SUM(OrderBal17[[#This Row],[Annual
(Actual)]:[Unpaid]])</f>
        <v>87622.52</v>
      </c>
      <c r="I252" s="25"/>
    </row>
    <row r="253" spans="1:9" x14ac:dyDescent="0.25">
      <c r="A253" s="7" t="s">
        <v>750</v>
      </c>
      <c r="B253" s="7" t="s">
        <v>471</v>
      </c>
      <c r="C253" s="7" t="s">
        <v>472</v>
      </c>
      <c r="D253" s="7" t="s">
        <v>842</v>
      </c>
      <c r="E253" s="7" t="s">
        <v>13</v>
      </c>
      <c r="F253" s="8">
        <v>-0.02</v>
      </c>
      <c r="G253" s="9"/>
      <c r="H253" s="8">
        <f>SUM(OrderBal17[[#This Row],[Annual
(Actual)]:[Unpaid]])</f>
        <v>-0.02</v>
      </c>
      <c r="I253" s="25"/>
    </row>
    <row r="254" spans="1:9" x14ac:dyDescent="0.25">
      <c r="A254" s="7" t="s">
        <v>751</v>
      </c>
      <c r="B254" s="7" t="s">
        <v>473</v>
      </c>
      <c r="C254" s="7" t="s">
        <v>474</v>
      </c>
      <c r="D254" s="7" t="s">
        <v>912</v>
      </c>
      <c r="E254" s="7" t="s">
        <v>13</v>
      </c>
      <c r="F254" s="8">
        <v>247500</v>
      </c>
      <c r="G254" s="9"/>
      <c r="H254" s="8">
        <f>SUM(OrderBal17[[#This Row],[Annual
(Actual)]:[Unpaid]])</f>
        <v>247500</v>
      </c>
      <c r="I254" s="25"/>
    </row>
    <row r="255" spans="1:9" x14ac:dyDescent="0.25">
      <c r="A255" s="7" t="s">
        <v>752</v>
      </c>
      <c r="B255" s="7" t="s">
        <v>475</v>
      </c>
      <c r="C255" s="7" t="s">
        <v>476</v>
      </c>
      <c r="D255" s="7" t="s">
        <v>913</v>
      </c>
      <c r="E255" s="7" t="s">
        <v>13</v>
      </c>
      <c r="F255" s="8">
        <v>4066136.9</v>
      </c>
      <c r="G255" s="9"/>
      <c r="H255" s="8">
        <f>SUM(OrderBal17[[#This Row],[Annual
(Actual)]:[Unpaid]])</f>
        <v>4066136.9</v>
      </c>
      <c r="I255" s="25"/>
    </row>
    <row r="256" spans="1:9" x14ac:dyDescent="0.25">
      <c r="A256" s="7" t="s">
        <v>753</v>
      </c>
      <c r="B256" s="7" t="s">
        <v>477</v>
      </c>
      <c r="C256" s="7" t="s">
        <v>478</v>
      </c>
      <c r="D256" s="7" t="s">
        <v>843</v>
      </c>
      <c r="E256" s="7" t="s">
        <v>13</v>
      </c>
      <c r="F256" s="8">
        <v>7226.6</v>
      </c>
      <c r="G256" s="9"/>
      <c r="H256" s="8">
        <f>SUM(OrderBal17[[#This Row],[Annual
(Actual)]:[Unpaid]])</f>
        <v>7226.6</v>
      </c>
      <c r="I256" s="25"/>
    </row>
    <row r="257" spans="1:9" x14ac:dyDescent="0.25">
      <c r="A257" s="7" t="s">
        <v>754</v>
      </c>
      <c r="B257" s="7" t="s">
        <v>894</v>
      </c>
      <c r="C257" s="7" t="s">
        <v>479</v>
      </c>
      <c r="D257" s="7" t="s">
        <v>912</v>
      </c>
      <c r="E257" s="7" t="s">
        <v>13</v>
      </c>
      <c r="F257" s="8">
        <v>498696.13</v>
      </c>
      <c r="G257" s="9"/>
      <c r="H257" s="8">
        <f>SUM(OrderBal17[[#This Row],[Annual
(Actual)]:[Unpaid]])</f>
        <v>498696.13</v>
      </c>
      <c r="I257" s="25"/>
    </row>
    <row r="258" spans="1:9" x14ac:dyDescent="0.25">
      <c r="A258" s="7" t="s">
        <v>821</v>
      </c>
      <c r="B258" s="7" t="s">
        <v>822</v>
      </c>
      <c r="C258" s="7" t="s">
        <v>481</v>
      </c>
      <c r="D258" s="7" t="s">
        <v>880</v>
      </c>
      <c r="E258" s="7" t="s">
        <v>13</v>
      </c>
      <c r="F258" s="8">
        <v>70058.399999999994</v>
      </c>
      <c r="G258" s="9"/>
      <c r="H258" s="8">
        <f>SUM(OrderBal17[[#This Row],[Annual
(Actual)]:[Unpaid]])</f>
        <v>70058.399999999994</v>
      </c>
      <c r="I258" s="25"/>
    </row>
    <row r="259" spans="1:9" x14ac:dyDescent="0.25">
      <c r="A259" s="7" t="s">
        <v>755</v>
      </c>
      <c r="B259" s="7" t="s">
        <v>480</v>
      </c>
      <c r="C259" s="7" t="s">
        <v>481</v>
      </c>
      <c r="D259" s="7" t="s">
        <v>56</v>
      </c>
      <c r="E259" s="7" t="s">
        <v>13</v>
      </c>
      <c r="F259" s="8">
        <v>124499.78</v>
      </c>
      <c r="G259" s="15"/>
      <c r="H259" s="8">
        <f>SUM(OrderBal17[[#This Row],[Annual
(Actual)]:[Unpaid]])</f>
        <v>124499.78</v>
      </c>
      <c r="I259" s="25"/>
    </row>
    <row r="260" spans="1:9" x14ac:dyDescent="0.25">
      <c r="A260" s="7" t="s">
        <v>756</v>
      </c>
      <c r="B260" s="7" t="s">
        <v>482</v>
      </c>
      <c r="C260" s="7" t="s">
        <v>481</v>
      </c>
      <c r="D260" s="7" t="s">
        <v>913</v>
      </c>
      <c r="E260" s="7" t="s">
        <v>13</v>
      </c>
      <c r="F260" s="8">
        <v>384236.04</v>
      </c>
      <c r="G260" s="15"/>
      <c r="H260" s="8">
        <f>SUM(OrderBal17[[#This Row],[Annual
(Actual)]:[Unpaid]])</f>
        <v>384236.04</v>
      </c>
      <c r="I260" s="25"/>
    </row>
    <row r="261" spans="1:9" x14ac:dyDescent="0.25">
      <c r="A261" s="7" t="s">
        <v>757</v>
      </c>
      <c r="B261" s="7" t="s">
        <v>483</v>
      </c>
      <c r="C261" s="7" t="s">
        <v>481</v>
      </c>
      <c r="D261" s="7" t="s">
        <v>913</v>
      </c>
      <c r="E261" s="7" t="s">
        <v>13</v>
      </c>
      <c r="F261" s="8">
        <v>384236.04</v>
      </c>
      <c r="G261" s="15"/>
      <c r="H261" s="8">
        <f>SUM(OrderBal17[[#This Row],[Annual
(Actual)]:[Unpaid]])</f>
        <v>384236.04</v>
      </c>
      <c r="I261" s="25"/>
    </row>
    <row r="262" spans="1:9" x14ac:dyDescent="0.25">
      <c r="A262" s="7" t="s">
        <v>758</v>
      </c>
      <c r="B262" s="7" t="s">
        <v>484</v>
      </c>
      <c r="C262" s="7" t="s">
        <v>485</v>
      </c>
      <c r="D262" s="7" t="s">
        <v>912</v>
      </c>
      <c r="E262" s="7" t="s">
        <v>13</v>
      </c>
      <c r="F262" s="8">
        <v>237619.20000000001</v>
      </c>
      <c r="G262" s="15"/>
      <c r="H262" s="8">
        <f>SUM(OrderBal17[[#This Row],[Annual
(Actual)]:[Unpaid]])</f>
        <v>237619.20000000001</v>
      </c>
      <c r="I262" s="25"/>
    </row>
    <row r="263" spans="1:9" s="21" customFormat="1" ht="13" x14ac:dyDescent="0.3">
      <c r="A263" s="7" t="s">
        <v>785</v>
      </c>
      <c r="B263" s="7" t="s">
        <v>786</v>
      </c>
      <c r="C263" s="7" t="s">
        <v>787</v>
      </c>
      <c r="D263" s="7" t="s">
        <v>913</v>
      </c>
      <c r="E263" s="7" t="s">
        <v>881</v>
      </c>
      <c r="F263" s="8">
        <v>0.01</v>
      </c>
      <c r="G263" s="15"/>
      <c r="H263" s="8">
        <f>SUM(OrderBal17[[#This Row],[Annual
(Actual)]:[Unpaid]])</f>
        <v>0.01</v>
      </c>
      <c r="I263" s="26"/>
    </row>
    <row r="264" spans="1:9" x14ac:dyDescent="0.25">
      <c r="A264" s="7" t="s">
        <v>759</v>
      </c>
      <c r="B264" s="7" t="s">
        <v>486</v>
      </c>
      <c r="C264" s="7" t="s">
        <v>487</v>
      </c>
      <c r="D264" s="7" t="s">
        <v>56</v>
      </c>
      <c r="E264" s="7" t="s">
        <v>13</v>
      </c>
      <c r="F264" s="8">
        <v>188123.71</v>
      </c>
      <c r="G264" s="15"/>
      <c r="H264" s="8">
        <f>SUM(OrderBal17[[#This Row],[Annual
(Actual)]:[Unpaid]])</f>
        <v>188123.71</v>
      </c>
      <c r="I264" s="25"/>
    </row>
    <row r="265" spans="1:9" x14ac:dyDescent="0.25">
      <c r="A265" s="7" t="s">
        <v>760</v>
      </c>
      <c r="B265" s="7" t="s">
        <v>488</v>
      </c>
      <c r="C265" s="7" t="s">
        <v>487</v>
      </c>
      <c r="D265" s="7" t="s">
        <v>12</v>
      </c>
      <c r="E265" s="7" t="s">
        <v>13</v>
      </c>
      <c r="F265" s="8">
        <v>223963.16</v>
      </c>
      <c r="G265" s="15"/>
      <c r="H265" s="8">
        <f>SUM(OrderBal17[[#This Row],[Annual
(Actual)]:[Unpaid]])</f>
        <v>223963.16</v>
      </c>
      <c r="I265" s="25"/>
    </row>
    <row r="266" spans="1:9" x14ac:dyDescent="0.25">
      <c r="A266" s="7" t="s">
        <v>761</v>
      </c>
      <c r="B266" s="7" t="s">
        <v>489</v>
      </c>
      <c r="C266" s="7" t="s">
        <v>487</v>
      </c>
      <c r="D266" s="7" t="s">
        <v>912</v>
      </c>
      <c r="E266" s="7" t="s">
        <v>13</v>
      </c>
      <c r="F266" s="8">
        <v>401231.25</v>
      </c>
      <c r="G266" s="15"/>
      <c r="H266" s="8">
        <f>SUM(OrderBal17[[#This Row],[Annual
(Actual)]:[Unpaid]])</f>
        <v>401231.25</v>
      </c>
      <c r="I266" s="25"/>
    </row>
    <row r="267" spans="1:9" x14ac:dyDescent="0.25">
      <c r="A267" s="7" t="s">
        <v>762</v>
      </c>
      <c r="B267" s="7" t="s">
        <v>490</v>
      </c>
      <c r="C267" s="7" t="s">
        <v>491</v>
      </c>
      <c r="D267" s="7" t="s">
        <v>504</v>
      </c>
      <c r="E267" s="7" t="s">
        <v>13</v>
      </c>
      <c r="F267" s="8">
        <v>859892.44</v>
      </c>
      <c r="G267" s="15"/>
      <c r="H267" s="8">
        <f>SUM(OrderBal17[[#This Row],[Annual
(Actual)]:[Unpaid]])</f>
        <v>859892.44</v>
      </c>
      <c r="I267" s="25"/>
    </row>
    <row r="268" spans="1:9" x14ac:dyDescent="0.25">
      <c r="A268" s="7" t="s">
        <v>763</v>
      </c>
      <c r="B268" s="7" t="s">
        <v>764</v>
      </c>
      <c r="C268" s="7" t="s">
        <v>765</v>
      </c>
      <c r="D268" s="7" t="s">
        <v>913</v>
      </c>
      <c r="E268" s="7" t="s">
        <v>13</v>
      </c>
      <c r="F268" s="8">
        <v>-0.04</v>
      </c>
      <c r="G268" s="15"/>
      <c r="H268" s="8">
        <f>SUM(OrderBal17[[#This Row],[Annual
(Actual)]:[Unpaid]])</f>
        <v>-0.04</v>
      </c>
      <c r="I268" s="25"/>
    </row>
    <row r="269" spans="1:9" x14ac:dyDescent="0.25">
      <c r="A269" s="7" t="s">
        <v>766</v>
      </c>
      <c r="B269" s="7" t="s">
        <v>492</v>
      </c>
      <c r="C269" s="7" t="s">
        <v>493</v>
      </c>
      <c r="D269" s="7" t="s">
        <v>912</v>
      </c>
      <c r="E269" s="7" t="s">
        <v>13</v>
      </c>
      <c r="F269" s="8">
        <v>251459.94</v>
      </c>
      <c r="G269" s="15"/>
      <c r="H269" s="8">
        <f>SUM(OrderBal17[[#This Row],[Annual
(Actual)]:[Unpaid]])</f>
        <v>251459.94</v>
      </c>
      <c r="I269" s="25"/>
    </row>
    <row r="270" spans="1:9" x14ac:dyDescent="0.25">
      <c r="A270" s="7" t="s">
        <v>846</v>
      </c>
      <c r="B270" s="7" t="s">
        <v>847</v>
      </c>
      <c r="C270" s="7" t="s">
        <v>848</v>
      </c>
      <c r="D270" s="7" t="s">
        <v>912</v>
      </c>
      <c r="E270" s="7" t="s">
        <v>849</v>
      </c>
      <c r="F270" s="8">
        <v>1362076.6</v>
      </c>
      <c r="G270" s="15"/>
      <c r="H270" s="8">
        <f>SUM(OrderBal17[[#This Row],[Annual
(Actual)]:[Unpaid]])</f>
        <v>1362076.6</v>
      </c>
      <c r="I270" s="25"/>
    </row>
    <row r="271" spans="1:9" s="21" customFormat="1" ht="13" x14ac:dyDescent="0.3">
      <c r="A271" s="7" t="s">
        <v>768</v>
      </c>
      <c r="B271" s="7" t="s">
        <v>496</v>
      </c>
      <c r="C271" s="7" t="s">
        <v>497</v>
      </c>
      <c r="D271" s="7" t="s">
        <v>912</v>
      </c>
      <c r="E271" s="7" t="s">
        <v>498</v>
      </c>
      <c r="F271" s="8">
        <v>371033.05</v>
      </c>
      <c r="G271" s="15"/>
      <c r="H271" s="8">
        <f>SUM(OrderBal17[[#This Row],[Annual
(Actual)]:[Unpaid]])</f>
        <v>371033.05</v>
      </c>
      <c r="I271" s="26"/>
    </row>
    <row r="272" spans="1:9" x14ac:dyDescent="0.25">
      <c r="A272" s="7" t="s">
        <v>788</v>
      </c>
      <c r="B272" s="7" t="s">
        <v>789</v>
      </c>
      <c r="C272" s="7" t="s">
        <v>790</v>
      </c>
      <c r="D272" s="7" t="s">
        <v>912</v>
      </c>
      <c r="E272" s="7" t="s">
        <v>881</v>
      </c>
      <c r="F272" s="8">
        <v>753631.34</v>
      </c>
      <c r="G272" s="15"/>
      <c r="H272" s="8">
        <f>SUM(OrderBal17[[#This Row],[Annual
(Actual)]:[Unpaid]])</f>
        <v>753631.34</v>
      </c>
      <c r="I272" s="25"/>
    </row>
    <row r="273" spans="1:9" x14ac:dyDescent="0.25">
      <c r="A273" s="7" t="s">
        <v>769</v>
      </c>
      <c r="B273" s="7" t="s">
        <v>499</v>
      </c>
      <c r="C273" s="7" t="s">
        <v>500</v>
      </c>
      <c r="D273" s="7" t="s">
        <v>892</v>
      </c>
      <c r="E273" s="7" t="s">
        <v>881</v>
      </c>
      <c r="F273" s="8">
        <v>6303.28</v>
      </c>
      <c r="G273" s="15"/>
      <c r="H273" s="8">
        <f>SUM(OrderBal17[[#This Row],[Annual
(Actual)]:[Unpaid]])</f>
        <v>6303.28</v>
      </c>
      <c r="I273" s="25"/>
    </row>
    <row r="274" spans="1:9" x14ac:dyDescent="0.25">
      <c r="A274" s="7" t="s">
        <v>791</v>
      </c>
      <c r="B274" s="7" t="s">
        <v>792</v>
      </c>
      <c r="C274" s="7" t="s">
        <v>793</v>
      </c>
      <c r="D274" s="7" t="s">
        <v>777</v>
      </c>
      <c r="E274" s="7" t="s">
        <v>13</v>
      </c>
      <c r="F274" s="8">
        <v>299904</v>
      </c>
      <c r="G274" s="15"/>
      <c r="H274" s="8">
        <f>SUM(OrderBal17[[#This Row],[Annual
(Actual)]:[Unpaid]])</f>
        <v>299904</v>
      </c>
      <c r="I274" s="25"/>
    </row>
    <row r="275" spans="1:9" x14ac:dyDescent="0.25">
      <c r="A275" s="7" t="s">
        <v>770</v>
      </c>
      <c r="B275" s="7" t="s">
        <v>501</v>
      </c>
      <c r="C275" s="7" t="s">
        <v>502</v>
      </c>
      <c r="D275" s="7" t="s">
        <v>912</v>
      </c>
      <c r="E275" s="7" t="s">
        <v>13</v>
      </c>
      <c r="F275" s="8">
        <v>252088.95</v>
      </c>
      <c r="G275" s="15"/>
      <c r="H275" s="8">
        <f>SUM(OrderBal17[[#This Row],[Annual
(Actual)]:[Unpaid]])</f>
        <v>252088.95</v>
      </c>
      <c r="I275" s="25"/>
    </row>
    <row r="276" spans="1:9" x14ac:dyDescent="0.25">
      <c r="A276" s="7" t="s">
        <v>771</v>
      </c>
      <c r="B276" s="7" t="s">
        <v>772</v>
      </c>
      <c r="C276" s="7" t="s">
        <v>773</v>
      </c>
      <c r="D276" s="7" t="s">
        <v>777</v>
      </c>
      <c r="E276" s="7" t="s">
        <v>13</v>
      </c>
      <c r="F276" s="8">
        <v>427095.93</v>
      </c>
      <c r="G276" s="15"/>
      <c r="H276" s="8">
        <f>SUM(OrderBal17[[#This Row],[Annual
(Actual)]:[Unpaid]])</f>
        <v>427095.93</v>
      </c>
      <c r="I276" s="25"/>
    </row>
    <row r="277" spans="1:9" x14ac:dyDescent="0.25">
      <c r="A277" s="7" t="s">
        <v>774</v>
      </c>
      <c r="B277" s="7" t="s">
        <v>775</v>
      </c>
      <c r="C277" s="7" t="s">
        <v>776</v>
      </c>
      <c r="D277" s="7" t="s">
        <v>778</v>
      </c>
      <c r="E277" s="7" t="s">
        <v>13</v>
      </c>
      <c r="F277" s="8">
        <v>364804.1</v>
      </c>
      <c r="G277" s="15"/>
      <c r="H277" s="8">
        <f>SUM(OrderBal17[[#This Row],[Annual
(Actual)]:[Unpaid]])</f>
        <v>364804.1</v>
      </c>
      <c r="I277" s="25"/>
    </row>
    <row r="278" spans="1:9" s="21" customFormat="1" ht="13" x14ac:dyDescent="0.3">
      <c r="A278" s="7" t="s">
        <v>885</v>
      </c>
      <c r="B278" s="7" t="s">
        <v>886</v>
      </c>
      <c r="C278" s="7" t="s">
        <v>887</v>
      </c>
      <c r="D278" s="7" t="s">
        <v>913</v>
      </c>
      <c r="E278" s="7" t="s">
        <v>13</v>
      </c>
      <c r="F278" s="8">
        <v>417667.44</v>
      </c>
      <c r="G278" s="15"/>
      <c r="H278" s="8">
        <f>SUM(OrderBal17[[#This Row],[Annual
(Actual)]:[Unpaid]])</f>
        <v>417667.44</v>
      </c>
      <c r="I278" s="26"/>
    </row>
    <row r="279" spans="1:9" s="21" customFormat="1" ht="13" x14ac:dyDescent="0.3">
      <c r="A279" s="7" t="s">
        <v>794</v>
      </c>
      <c r="B279" s="7" t="s">
        <v>795</v>
      </c>
      <c r="C279" s="7" t="s">
        <v>796</v>
      </c>
      <c r="D279" s="7" t="s">
        <v>912</v>
      </c>
      <c r="E279" s="7" t="s">
        <v>13</v>
      </c>
      <c r="F279" s="8">
        <v>6602458.7300000004</v>
      </c>
      <c r="G279" s="22"/>
      <c r="H279" s="8">
        <f>SUM(OrderBal17[[#This Row],[Annual
(Actual)]:[Unpaid]])</f>
        <v>6602458.7300000004</v>
      </c>
      <c r="I279" s="26"/>
    </row>
    <row r="280" spans="1:9" s="21" customFormat="1" ht="13" x14ac:dyDescent="0.3">
      <c r="A280" s="7" t="s">
        <v>800</v>
      </c>
      <c r="B280" s="7" t="s">
        <v>801</v>
      </c>
      <c r="C280" s="7" t="s">
        <v>802</v>
      </c>
      <c r="D280" s="7" t="s">
        <v>912</v>
      </c>
      <c r="E280" s="7" t="s">
        <v>13</v>
      </c>
      <c r="F280" s="8">
        <v>3096923.58</v>
      </c>
      <c r="G280" s="22"/>
      <c r="H280" s="8">
        <f>SUM(OrderBal17[[#This Row],[Annual
(Actual)]:[Unpaid]])</f>
        <v>3096923.58</v>
      </c>
      <c r="I280" s="26"/>
    </row>
    <row r="281" spans="1:9" s="21" customFormat="1" ht="13" x14ac:dyDescent="0.3">
      <c r="A281" s="7" t="s">
        <v>803</v>
      </c>
      <c r="B281" s="7" t="s">
        <v>804</v>
      </c>
      <c r="C281" s="7" t="s">
        <v>805</v>
      </c>
      <c r="D281" s="7" t="s">
        <v>912</v>
      </c>
      <c r="E281" s="7" t="s">
        <v>13</v>
      </c>
      <c r="F281" s="8">
        <v>570025.49</v>
      </c>
      <c r="G281" s="22"/>
      <c r="H281" s="8">
        <f>SUM(OrderBal17[[#This Row],[Annual
(Actual)]:[Unpaid]])</f>
        <v>570025.49</v>
      </c>
      <c r="I281" s="26"/>
    </row>
    <row r="282" spans="1:9" x14ac:dyDescent="0.25">
      <c r="A282" s="7" t="s">
        <v>832</v>
      </c>
      <c r="B282" s="7" t="s">
        <v>833</v>
      </c>
      <c r="C282" s="7" t="s">
        <v>834</v>
      </c>
      <c r="D282" s="7" t="s">
        <v>912</v>
      </c>
      <c r="E282" s="7" t="s">
        <v>13</v>
      </c>
      <c r="F282" s="8">
        <v>886514.21</v>
      </c>
      <c r="G282" s="22"/>
      <c r="H282" s="8">
        <f>SUM(OrderBal17[[#This Row],[Annual
(Actual)]:[Unpaid]])</f>
        <v>886514.21</v>
      </c>
      <c r="I282" s="25"/>
    </row>
    <row r="283" spans="1:9" x14ac:dyDescent="0.25">
      <c r="A283" s="7" t="s">
        <v>806</v>
      </c>
      <c r="B283" s="7" t="s">
        <v>807</v>
      </c>
      <c r="C283" s="7" t="s">
        <v>808</v>
      </c>
      <c r="D283" s="7" t="s">
        <v>912</v>
      </c>
      <c r="E283" s="7" t="s">
        <v>13</v>
      </c>
      <c r="F283" s="8">
        <v>34624.39</v>
      </c>
      <c r="G283" s="22"/>
      <c r="H283" s="8">
        <f>SUM(OrderBal17[[#This Row],[Annual
(Actual)]:[Unpaid]])</f>
        <v>34624.39</v>
      </c>
      <c r="I283" s="25"/>
    </row>
    <row r="284" spans="1:9" x14ac:dyDescent="0.25">
      <c r="A284" s="7" t="s">
        <v>809</v>
      </c>
      <c r="B284" s="7" t="s">
        <v>810</v>
      </c>
      <c r="C284" s="7" t="s">
        <v>811</v>
      </c>
      <c r="D284" s="7" t="s">
        <v>823</v>
      </c>
      <c r="E284" s="7" t="s">
        <v>13</v>
      </c>
      <c r="F284" s="8">
        <v>76625.2</v>
      </c>
      <c r="G284" s="22"/>
      <c r="H284" s="8">
        <f>SUM(OrderBal17[[#This Row],[Annual
(Actual)]:[Unpaid]])</f>
        <v>76625.2</v>
      </c>
      <c r="I284" s="25"/>
    </row>
    <row r="285" spans="1:9" x14ac:dyDescent="0.25">
      <c r="A285" s="7" t="s">
        <v>835</v>
      </c>
      <c r="B285" s="7" t="s">
        <v>836</v>
      </c>
      <c r="C285" s="7" t="s">
        <v>837</v>
      </c>
      <c r="D285" s="7" t="s">
        <v>912</v>
      </c>
      <c r="E285" s="7" t="s">
        <v>13</v>
      </c>
      <c r="F285" s="8">
        <v>312581.13</v>
      </c>
      <c r="G285" s="22"/>
      <c r="H285" s="8">
        <f>SUM(OrderBal17[[#This Row],[Annual
(Actual)]:[Unpaid]])</f>
        <v>312581.13</v>
      </c>
      <c r="I285" s="25"/>
    </row>
    <row r="286" spans="1:9" x14ac:dyDescent="0.25">
      <c r="A286" s="7" t="s">
        <v>850</v>
      </c>
      <c r="B286" s="7" t="s">
        <v>851</v>
      </c>
      <c r="C286" s="7" t="s">
        <v>852</v>
      </c>
      <c r="D286" s="7" t="s">
        <v>912</v>
      </c>
      <c r="E286" s="7" t="s">
        <v>13</v>
      </c>
      <c r="F286" s="8">
        <v>83333.3</v>
      </c>
      <c r="G286" s="22"/>
      <c r="H286" s="8">
        <f>SUM(OrderBal17[[#This Row],[Annual
(Actual)]:[Unpaid]])</f>
        <v>83333.3</v>
      </c>
      <c r="I286" s="25"/>
    </row>
    <row r="287" spans="1:9" x14ac:dyDescent="0.25">
      <c r="A287" s="7" t="s">
        <v>838</v>
      </c>
      <c r="B287" s="7" t="s">
        <v>839</v>
      </c>
      <c r="C287" s="7" t="s">
        <v>840</v>
      </c>
      <c r="D287" s="7" t="s">
        <v>912</v>
      </c>
      <c r="E287" s="7" t="s">
        <v>13</v>
      </c>
      <c r="F287" s="8">
        <v>320291.34000000003</v>
      </c>
      <c r="G287" s="22"/>
      <c r="H287" s="8">
        <f>SUM(OrderBal17[[#This Row],[Annual
(Actual)]:[Unpaid]])</f>
        <v>320291.34000000003</v>
      </c>
      <c r="I287" s="25"/>
    </row>
    <row r="288" spans="1:9" x14ac:dyDescent="0.25">
      <c r="A288" s="7" t="s">
        <v>853</v>
      </c>
      <c r="B288" s="7" t="s">
        <v>854</v>
      </c>
      <c r="C288" s="7" t="s">
        <v>840</v>
      </c>
      <c r="D288" s="7" t="s">
        <v>912</v>
      </c>
      <c r="E288" s="7" t="s">
        <v>13</v>
      </c>
      <c r="F288" s="8">
        <v>83333.31</v>
      </c>
      <c r="G288" s="22"/>
      <c r="H288" s="8">
        <f>SUM(OrderBal17[[#This Row],[Annual
(Actual)]:[Unpaid]])</f>
        <v>83333.31</v>
      </c>
      <c r="I288" s="25"/>
    </row>
    <row r="289" spans="1:9" s="21" customFormat="1" ht="13" x14ac:dyDescent="0.3">
      <c r="A289" s="7" t="s">
        <v>855</v>
      </c>
      <c r="B289" s="7" t="s">
        <v>856</v>
      </c>
      <c r="C289" s="7" t="s">
        <v>857</v>
      </c>
      <c r="D289" s="7" t="s">
        <v>912</v>
      </c>
      <c r="E289" s="7" t="s">
        <v>13</v>
      </c>
      <c r="F289" s="8">
        <v>438231.51</v>
      </c>
      <c r="G289" s="22"/>
      <c r="H289" s="8">
        <f>SUM(OrderBal17[[#This Row],[Annual
(Actual)]:[Unpaid]])</f>
        <v>438231.51</v>
      </c>
      <c r="I289" s="26"/>
    </row>
    <row r="290" spans="1:9" x14ac:dyDescent="0.25">
      <c r="A290" s="7" t="s">
        <v>858</v>
      </c>
      <c r="B290" s="7" t="s">
        <v>859</v>
      </c>
      <c r="C290" s="7" t="s">
        <v>860</v>
      </c>
      <c r="D290" s="7" t="s">
        <v>912</v>
      </c>
      <c r="E290" s="7" t="s">
        <v>881</v>
      </c>
      <c r="F290" s="8">
        <v>110000</v>
      </c>
      <c r="G290" s="22"/>
      <c r="H290" s="8">
        <f>SUM(OrderBal17[[#This Row],[Annual
(Actual)]:[Unpaid]])</f>
        <v>110000</v>
      </c>
      <c r="I290" s="25"/>
    </row>
    <row r="291" spans="1:9" s="21" customFormat="1" ht="13" x14ac:dyDescent="0.3">
      <c r="A291" s="7" t="s">
        <v>864</v>
      </c>
      <c r="B291" s="7" t="s">
        <v>865</v>
      </c>
      <c r="C291" s="7" t="s">
        <v>866</v>
      </c>
      <c r="D291" s="7" t="s">
        <v>912</v>
      </c>
      <c r="E291" s="7" t="s">
        <v>881</v>
      </c>
      <c r="F291" s="8">
        <v>49999.98</v>
      </c>
      <c r="G291" s="22"/>
      <c r="H291" s="8">
        <f>SUM(OrderBal17[[#This Row],[Annual
(Actual)]:[Unpaid]])</f>
        <v>49999.98</v>
      </c>
      <c r="I291" s="26"/>
    </row>
    <row r="292" spans="1:9" s="21" customFormat="1" ht="13" x14ac:dyDescent="0.3">
      <c r="A292" s="7" t="s">
        <v>871</v>
      </c>
      <c r="B292" s="7" t="s">
        <v>872</v>
      </c>
      <c r="C292" s="7" t="s">
        <v>873</v>
      </c>
      <c r="D292" s="7" t="s">
        <v>912</v>
      </c>
      <c r="E292" s="7" t="s">
        <v>13</v>
      </c>
      <c r="F292" s="8">
        <v>215964.46</v>
      </c>
      <c r="G292" s="22"/>
      <c r="H292" s="8">
        <f>SUM(OrderBal17[[#This Row],[Annual
(Actual)]:[Unpaid]])</f>
        <v>215964.46</v>
      </c>
      <c r="I292" s="26"/>
    </row>
    <row r="293" spans="1:9" s="21" customFormat="1" ht="13" x14ac:dyDescent="0.3">
      <c r="A293" s="7" t="s">
        <v>874</v>
      </c>
      <c r="B293" s="7" t="s">
        <v>875</v>
      </c>
      <c r="C293" s="7" t="s">
        <v>876</v>
      </c>
      <c r="D293" s="7" t="s">
        <v>913</v>
      </c>
      <c r="E293" s="7" t="s">
        <v>881</v>
      </c>
      <c r="F293" s="8">
        <v>270065.64</v>
      </c>
      <c r="G293" s="22"/>
      <c r="H293" s="8">
        <f>SUM(OrderBal17[[#This Row],[Annual
(Actual)]:[Unpaid]])</f>
        <v>270065.64</v>
      </c>
      <c r="I293" s="26"/>
    </row>
    <row r="294" spans="1:9" s="21" customFormat="1" ht="13" x14ac:dyDescent="0.3">
      <c r="A294" s="7" t="s">
        <v>877</v>
      </c>
      <c r="B294" s="7" t="s">
        <v>878</v>
      </c>
      <c r="C294" s="7" t="s">
        <v>879</v>
      </c>
      <c r="D294" s="7" t="s">
        <v>912</v>
      </c>
      <c r="E294" s="7" t="s">
        <v>13</v>
      </c>
      <c r="F294" s="8">
        <v>72414</v>
      </c>
      <c r="G294" s="22"/>
      <c r="H294" s="8">
        <f>SUM(OrderBal17[[#This Row],[Annual
(Actual)]:[Unpaid]])</f>
        <v>72414</v>
      </c>
      <c r="I294" s="26"/>
    </row>
    <row r="295" spans="1:9" s="21" customFormat="1" ht="13" x14ac:dyDescent="0.3">
      <c r="A295" s="7" t="s">
        <v>895</v>
      </c>
      <c r="B295" s="7" t="s">
        <v>896</v>
      </c>
      <c r="C295" s="7" t="s">
        <v>897</v>
      </c>
      <c r="D295" s="7" t="s">
        <v>912</v>
      </c>
      <c r="E295" s="7" t="s">
        <v>13</v>
      </c>
      <c r="F295" s="8">
        <v>122282.74</v>
      </c>
      <c r="G295" s="22"/>
      <c r="H295" s="8">
        <f>SUM(OrderBal17[[#This Row],[Annual
(Actual)]:[Unpaid]])</f>
        <v>122282.74</v>
      </c>
      <c r="I295" s="26"/>
    </row>
    <row r="296" spans="1:9" s="21" customFormat="1" ht="13" x14ac:dyDescent="0.3">
      <c r="A296" s="7" t="s">
        <v>888</v>
      </c>
      <c r="B296" s="7" t="s">
        <v>889</v>
      </c>
      <c r="C296" s="7" t="s">
        <v>890</v>
      </c>
      <c r="D296" s="7" t="s">
        <v>912</v>
      </c>
      <c r="E296" s="7" t="s">
        <v>13</v>
      </c>
      <c r="F296" s="8">
        <v>124862.39999999999</v>
      </c>
      <c r="G296" s="22"/>
      <c r="H296" s="8">
        <f>SUM(OrderBal17[[#This Row],[Annual
(Actual)]:[Unpaid]])</f>
        <v>124862.39999999999</v>
      </c>
      <c r="I296" s="26"/>
    </row>
    <row r="297" spans="1:9" s="21" customFormat="1" ht="13" x14ac:dyDescent="0.3">
      <c r="A297" s="7" t="s">
        <v>898</v>
      </c>
      <c r="B297" s="7" t="s">
        <v>899</v>
      </c>
      <c r="C297" s="7" t="s">
        <v>900</v>
      </c>
      <c r="D297" s="7" t="s">
        <v>912</v>
      </c>
      <c r="E297" s="7" t="s">
        <v>13</v>
      </c>
      <c r="F297" s="8">
        <v>115454.73</v>
      </c>
      <c r="G297" s="22"/>
      <c r="H297" s="8">
        <f>SUM(OrderBal17[[#This Row],[Annual
(Actual)]:[Unpaid]])</f>
        <v>115454.73</v>
      </c>
      <c r="I297" s="26"/>
    </row>
    <row r="298" spans="1:9" s="21" customFormat="1" ht="13" x14ac:dyDescent="0.3">
      <c r="A298" s="7" t="s">
        <v>901</v>
      </c>
      <c r="B298" s="7" t="s">
        <v>902</v>
      </c>
      <c r="C298" s="7" t="s">
        <v>903</v>
      </c>
      <c r="D298" s="7" t="s">
        <v>913</v>
      </c>
      <c r="E298" s="7" t="s">
        <v>13</v>
      </c>
      <c r="F298" s="8">
        <v>525741.03</v>
      </c>
      <c r="G298" s="22"/>
      <c r="H298" s="8">
        <f>SUM(OrderBal17[[#This Row],[Annual
(Actual)]:[Unpaid]])</f>
        <v>525741.03</v>
      </c>
      <c r="I298" s="26"/>
    </row>
    <row r="299" spans="1:9" s="21" customFormat="1" ht="13" x14ac:dyDescent="0.3">
      <c r="A299" s="7" t="s">
        <v>904</v>
      </c>
      <c r="B299" s="7" t="s">
        <v>905</v>
      </c>
      <c r="C299" s="7" t="s">
        <v>906</v>
      </c>
      <c r="D299" s="7" t="s">
        <v>913</v>
      </c>
      <c r="E299" s="7" t="s">
        <v>13</v>
      </c>
      <c r="F299" s="8">
        <v>327174.78000000003</v>
      </c>
      <c r="G299" s="22"/>
      <c r="H299" s="8">
        <f>SUM(OrderBal17[[#This Row],[Annual
(Actual)]:[Unpaid]])</f>
        <v>327174.78000000003</v>
      </c>
      <c r="I299" s="26"/>
    </row>
    <row r="300" spans="1:9" s="21" customFormat="1" ht="13" x14ac:dyDescent="0.3">
      <c r="A300" s="7" t="s">
        <v>917</v>
      </c>
      <c r="B300" s="7" t="s">
        <v>918</v>
      </c>
      <c r="C300" s="7" t="s">
        <v>903</v>
      </c>
      <c r="D300" s="7" t="s">
        <v>912</v>
      </c>
      <c r="E300" s="7" t="s">
        <v>13</v>
      </c>
      <c r="F300" s="8">
        <v>540400</v>
      </c>
      <c r="G300" s="22"/>
      <c r="H300" s="8">
        <f>SUM(OrderBal17[[#This Row],[Annual
(Actual)]:[Unpaid]])</f>
        <v>540400</v>
      </c>
      <c r="I300" s="26"/>
    </row>
    <row r="301" spans="1:9" s="21" customFormat="1" ht="13" x14ac:dyDescent="0.3">
      <c r="A301" s="7" t="s">
        <v>907</v>
      </c>
      <c r="B301" s="7" t="s">
        <v>908</v>
      </c>
      <c r="C301" s="7" t="s">
        <v>909</v>
      </c>
      <c r="D301" s="7" t="s">
        <v>913</v>
      </c>
      <c r="E301" s="7" t="s">
        <v>910</v>
      </c>
      <c r="F301" s="8">
        <v>756000</v>
      </c>
      <c r="G301" s="22"/>
      <c r="H301" s="8">
        <f>SUM(OrderBal17[[#This Row],[Annual
(Actual)]:[Unpaid]])</f>
        <v>756000</v>
      </c>
      <c r="I301" s="26"/>
    </row>
    <row r="302" spans="1:9" s="21" customFormat="1" ht="13" x14ac:dyDescent="0.3">
      <c r="A302" s="7" t="s">
        <v>922</v>
      </c>
      <c r="B302" s="7" t="s">
        <v>923</v>
      </c>
      <c r="C302" s="7" t="s">
        <v>924</v>
      </c>
      <c r="D302" s="7" t="s">
        <v>457</v>
      </c>
      <c r="E302" s="7" t="s">
        <v>881</v>
      </c>
      <c r="F302" s="8">
        <v>183658.2</v>
      </c>
      <c r="G302" s="22"/>
      <c r="H302" s="8">
        <f>SUM(OrderBal17[[#This Row],[Annual
(Actual)]:[Unpaid]])</f>
        <v>183658.2</v>
      </c>
      <c r="I302" s="26"/>
    </row>
    <row r="303" spans="1:9" s="21" customFormat="1" ht="13" x14ac:dyDescent="0.3">
      <c r="A303" s="7" t="s">
        <v>925</v>
      </c>
      <c r="B303" s="7" t="s">
        <v>926</v>
      </c>
      <c r="C303" s="7" t="s">
        <v>927</v>
      </c>
      <c r="D303" s="7" t="s">
        <v>457</v>
      </c>
      <c r="E303" s="7" t="s">
        <v>13</v>
      </c>
      <c r="F303" s="16">
        <v>126772.69</v>
      </c>
      <c r="G303" s="22"/>
      <c r="H303" s="8">
        <f>SUM(OrderBal17[[#This Row],[Annual
(Actual)]:[Unpaid]])</f>
        <v>126772.69</v>
      </c>
      <c r="I303" s="26"/>
    </row>
    <row r="304" spans="1:9" x14ac:dyDescent="0.25">
      <c r="A304" s="17"/>
      <c r="B304" s="17"/>
      <c r="C304" s="18"/>
      <c r="D304" s="19"/>
      <c r="E304" s="17"/>
      <c r="F304" s="20">
        <f>SUBTOTAL(109,OrderBal17[Annual
(Actual)])</f>
        <v>190433999.84999982</v>
      </c>
      <c r="G304" s="20">
        <f>SUBTOTAL(109,OrderBal17[Unpaid])</f>
        <v>0</v>
      </c>
      <c r="H304" s="20">
        <f>SUBTOTAL(109,OrderBal17[Bal as of 02/28/2023])</f>
        <v>190433999.84999982</v>
      </c>
    </row>
    <row r="305" spans="1:9" ht="13" x14ac:dyDescent="0.3">
      <c r="A305" s="30" t="s">
        <v>919</v>
      </c>
      <c r="B305" s="30"/>
      <c r="C305" s="30"/>
      <c r="D305" s="30"/>
      <c r="E305" s="30"/>
      <c r="F305" s="30"/>
      <c r="G305" s="31"/>
      <c r="H305" s="32"/>
    </row>
    <row r="311" spans="1:9" s="21" customFormat="1" ht="13" x14ac:dyDescent="0.3">
      <c r="A311"/>
      <c r="B311"/>
      <c r="C311"/>
      <c r="D311"/>
      <c r="E311"/>
      <c r="F311"/>
      <c r="G311"/>
      <c r="H311"/>
      <c r="I311" s="23"/>
    </row>
    <row r="312" spans="1:9" ht="13" x14ac:dyDescent="0.3">
      <c r="I312" s="26"/>
    </row>
  </sheetData>
  <pageMargins left="0" right="0" top="0.25" bottom="0.25" header="0.3" footer="0.3"/>
  <pageSetup paperSize="5" fitToHeight="0" orientation="landscape" r:id="rId1"/>
  <headerFooter>
    <oddHeader>&amp;RFERC-TO21_DR_SixCities-PGE-01-AU.21_Atch02</oddHeader>
  </headerFooter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93BD1A-E7F3-4F63-93F2-97E23366E13E}">
  <sheetPr>
    <pageSetUpPr fitToPage="1"/>
  </sheetPr>
  <dimension ref="A1:I310"/>
  <sheetViews>
    <sheetView tabSelected="1" topLeftCell="A285" zoomScaleNormal="100" workbookViewId="0">
      <selection activeCell="C28" sqref="C28"/>
    </sheetView>
  </sheetViews>
  <sheetFormatPr defaultRowHeight="12.5" outlineLevelCol="1" x14ac:dyDescent="0.25"/>
  <cols>
    <col min="1" max="1" width="11" customWidth="1"/>
    <col min="2" max="2" width="37" bestFit="1" customWidth="1"/>
    <col min="3" max="3" width="15.7265625" customWidth="1"/>
    <col min="4" max="4" width="14.7265625" customWidth="1" outlineLevel="1"/>
    <col min="5" max="5" width="28.7265625" customWidth="1" outlineLevel="1"/>
    <col min="6" max="6" width="16.7265625" customWidth="1"/>
    <col min="7" max="7" width="16.1796875" customWidth="1" outlineLevel="1"/>
    <col min="8" max="8" width="20" customWidth="1"/>
    <col min="9" max="9" width="14" bestFit="1" customWidth="1"/>
  </cols>
  <sheetData>
    <row r="1" spans="1:9" s="1" customFormat="1" ht="20" x14ac:dyDescent="0.25">
      <c r="B1"/>
      <c r="F1" s="2" t="s">
        <v>0</v>
      </c>
      <c r="G1" s="2" t="s">
        <v>1</v>
      </c>
      <c r="H1" s="2" t="s">
        <v>2</v>
      </c>
    </row>
    <row r="4" spans="1:9" s="21" customFormat="1" ht="13" x14ac:dyDescent="0.3">
      <c r="A4" s="3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5" t="s">
        <v>8</v>
      </c>
      <c r="G4" s="4" t="s">
        <v>9</v>
      </c>
      <c r="H4" s="6" t="s">
        <v>911</v>
      </c>
    </row>
    <row r="5" spans="1:9" s="21" customFormat="1" ht="13" x14ac:dyDescent="0.3">
      <c r="A5" s="7" t="s">
        <v>503</v>
      </c>
      <c r="B5" s="7" t="s">
        <v>10</v>
      </c>
      <c r="C5" s="7" t="s">
        <v>11</v>
      </c>
      <c r="D5" s="7" t="s">
        <v>912</v>
      </c>
      <c r="E5" s="7" t="s">
        <v>13</v>
      </c>
      <c r="F5" s="8">
        <v>4871316.4000000004</v>
      </c>
      <c r="G5" s="9"/>
      <c r="H5" s="8">
        <f>SUM(OrderBal9[[#This Row],[Annual
(Actual)]:[Unpaid]])</f>
        <v>4871316.4000000004</v>
      </c>
      <c r="I5"/>
    </row>
    <row r="6" spans="1:9" s="21" customFormat="1" ht="13" x14ac:dyDescent="0.3">
      <c r="A6" s="7" t="s">
        <v>505</v>
      </c>
      <c r="B6" s="7" t="s">
        <v>14</v>
      </c>
      <c r="C6" s="7" t="s">
        <v>15</v>
      </c>
      <c r="D6" s="7" t="s">
        <v>912</v>
      </c>
      <c r="E6" s="7" t="s">
        <v>13</v>
      </c>
      <c r="F6" s="8">
        <v>1285250.1299999999</v>
      </c>
      <c r="G6" s="9"/>
      <c r="H6" s="8">
        <f>SUM(OrderBal9[[#This Row],[Annual
(Actual)]:[Unpaid]])</f>
        <v>1285250.1299999999</v>
      </c>
      <c r="I6"/>
    </row>
    <row r="7" spans="1:9" x14ac:dyDescent="0.25">
      <c r="A7" s="7" t="s">
        <v>506</v>
      </c>
      <c r="B7" s="7" t="s">
        <v>16</v>
      </c>
      <c r="C7" s="7" t="s">
        <v>17</v>
      </c>
      <c r="D7" s="7" t="s">
        <v>912</v>
      </c>
      <c r="E7" s="7" t="s">
        <v>13</v>
      </c>
      <c r="F7" s="8">
        <v>249837.53</v>
      </c>
      <c r="G7" s="9"/>
      <c r="H7" s="8">
        <f>SUM(OrderBal9[[#This Row],[Annual
(Actual)]:[Unpaid]])</f>
        <v>249837.53</v>
      </c>
    </row>
    <row r="8" spans="1:9" s="21" customFormat="1" ht="13" x14ac:dyDescent="0.3">
      <c r="A8" s="7" t="s">
        <v>507</v>
      </c>
      <c r="B8" s="7" t="s">
        <v>18</v>
      </c>
      <c r="C8" s="7" t="s">
        <v>19</v>
      </c>
      <c r="D8" s="7" t="s">
        <v>912</v>
      </c>
      <c r="E8" s="7" t="s">
        <v>13</v>
      </c>
      <c r="F8" s="8">
        <v>686925.06</v>
      </c>
      <c r="G8" s="9"/>
      <c r="H8" s="8">
        <f>SUM(OrderBal9[[#This Row],[Annual
(Actual)]:[Unpaid]])</f>
        <v>686925.06</v>
      </c>
      <c r="I8"/>
    </row>
    <row r="9" spans="1:9" x14ac:dyDescent="0.25">
      <c r="A9" s="7" t="s">
        <v>508</v>
      </c>
      <c r="B9" s="7" t="s">
        <v>20</v>
      </c>
      <c r="C9" s="7" t="s">
        <v>21</v>
      </c>
      <c r="D9" s="7" t="s">
        <v>912</v>
      </c>
      <c r="E9" s="7" t="s">
        <v>13</v>
      </c>
      <c r="F9" s="8">
        <v>142243.82</v>
      </c>
      <c r="G9" s="9"/>
      <c r="H9" s="8">
        <f>SUM(OrderBal9[[#This Row],[Annual
(Actual)]:[Unpaid]])</f>
        <v>142243.82</v>
      </c>
    </row>
    <row r="10" spans="1:9" s="21" customFormat="1" ht="13" x14ac:dyDescent="0.3">
      <c r="A10" s="7" t="s">
        <v>509</v>
      </c>
      <c r="B10" s="7" t="s">
        <v>22</v>
      </c>
      <c r="C10" s="7" t="s">
        <v>23</v>
      </c>
      <c r="D10" s="7" t="s">
        <v>912</v>
      </c>
      <c r="E10" s="7" t="s">
        <v>13</v>
      </c>
      <c r="F10" s="8">
        <v>1455175.48</v>
      </c>
      <c r="G10" s="9"/>
      <c r="H10" s="8">
        <f>SUM(OrderBal9[[#This Row],[Annual
(Actual)]:[Unpaid]])</f>
        <v>1455175.48</v>
      </c>
      <c r="I10"/>
    </row>
    <row r="11" spans="1:9" x14ac:dyDescent="0.25">
      <c r="A11" s="7" t="s">
        <v>510</v>
      </c>
      <c r="B11" s="7" t="s">
        <v>24</v>
      </c>
      <c r="C11" s="7" t="s">
        <v>25</v>
      </c>
      <c r="D11" s="7" t="s">
        <v>26</v>
      </c>
      <c r="E11" s="7" t="s">
        <v>13</v>
      </c>
      <c r="F11" s="8">
        <v>0.01</v>
      </c>
      <c r="G11" s="9"/>
      <c r="H11" s="8">
        <f>SUM(OrderBal9[[#This Row],[Annual
(Actual)]:[Unpaid]])</f>
        <v>0.01</v>
      </c>
    </row>
    <row r="12" spans="1:9" x14ac:dyDescent="0.25">
      <c r="A12" s="7" t="s">
        <v>511</v>
      </c>
      <c r="B12" s="7" t="s">
        <v>27</v>
      </c>
      <c r="C12" s="7" t="s">
        <v>28</v>
      </c>
      <c r="D12" s="7" t="s">
        <v>912</v>
      </c>
      <c r="E12" s="7" t="s">
        <v>13</v>
      </c>
      <c r="F12" s="8">
        <v>2149183.39</v>
      </c>
      <c r="G12" s="9"/>
      <c r="H12" s="8">
        <f>SUM(OrderBal9[[#This Row],[Annual
(Actual)]:[Unpaid]])</f>
        <v>2149183.39</v>
      </c>
    </row>
    <row r="13" spans="1:9" x14ac:dyDescent="0.25">
      <c r="A13" s="7" t="s">
        <v>512</v>
      </c>
      <c r="B13" s="7" t="s">
        <v>29</v>
      </c>
      <c r="C13" s="7" t="s">
        <v>30</v>
      </c>
      <c r="D13" s="7" t="s">
        <v>912</v>
      </c>
      <c r="E13" s="7" t="s">
        <v>13</v>
      </c>
      <c r="F13" s="8">
        <v>4493872.12</v>
      </c>
      <c r="G13" s="9"/>
      <c r="H13" s="8">
        <f>SUM(OrderBal9[[#This Row],[Annual
(Actual)]:[Unpaid]])</f>
        <v>4493872.12</v>
      </c>
    </row>
    <row r="14" spans="1:9" x14ac:dyDescent="0.25">
      <c r="A14" s="7" t="s">
        <v>513</v>
      </c>
      <c r="B14" s="7" t="s">
        <v>31</v>
      </c>
      <c r="C14" s="7" t="s">
        <v>32</v>
      </c>
      <c r="D14" s="7" t="s">
        <v>912</v>
      </c>
      <c r="E14" s="7" t="s">
        <v>13</v>
      </c>
      <c r="F14" s="8">
        <v>444223.56</v>
      </c>
      <c r="G14" s="9"/>
      <c r="H14" s="8">
        <f>SUM(OrderBal9[[#This Row],[Annual
(Actual)]:[Unpaid]])</f>
        <v>444223.56</v>
      </c>
    </row>
    <row r="15" spans="1:9" x14ac:dyDescent="0.25">
      <c r="A15" s="7" t="s">
        <v>514</v>
      </c>
      <c r="B15" s="7" t="s">
        <v>33</v>
      </c>
      <c r="C15" s="7" t="s">
        <v>34</v>
      </c>
      <c r="D15" s="7" t="s">
        <v>912</v>
      </c>
      <c r="E15" s="7" t="s">
        <v>13</v>
      </c>
      <c r="F15" s="8">
        <v>1167446.0900000001</v>
      </c>
      <c r="G15" s="9"/>
      <c r="H15" s="8">
        <f>SUM(OrderBal9[[#This Row],[Annual
(Actual)]:[Unpaid]])</f>
        <v>1167446.0900000001</v>
      </c>
    </row>
    <row r="16" spans="1:9" x14ac:dyDescent="0.25">
      <c r="A16" s="7" t="s">
        <v>515</v>
      </c>
      <c r="B16" s="7" t="s">
        <v>35</v>
      </c>
      <c r="C16" s="7" t="s">
        <v>36</v>
      </c>
      <c r="D16" s="7" t="s">
        <v>912</v>
      </c>
      <c r="E16" s="7" t="s">
        <v>13</v>
      </c>
      <c r="F16" s="8">
        <v>191125</v>
      </c>
      <c r="G16" s="9"/>
      <c r="H16" s="8">
        <f>SUM(OrderBal9[[#This Row],[Annual
(Actual)]:[Unpaid]])</f>
        <v>191125</v>
      </c>
    </row>
    <row r="17" spans="1:9" x14ac:dyDescent="0.25">
      <c r="A17" s="7" t="s">
        <v>516</v>
      </c>
      <c r="B17" s="7" t="s">
        <v>37</v>
      </c>
      <c r="C17" s="7" t="s">
        <v>38</v>
      </c>
      <c r="D17" s="7" t="s">
        <v>912</v>
      </c>
      <c r="E17" s="7" t="s">
        <v>13</v>
      </c>
      <c r="F17" s="8">
        <v>431046.02</v>
      </c>
      <c r="G17" s="9"/>
      <c r="H17" s="8">
        <f>SUM(OrderBal9[[#This Row],[Annual
(Actual)]:[Unpaid]])</f>
        <v>431046.02</v>
      </c>
    </row>
    <row r="18" spans="1:9" x14ac:dyDescent="0.25">
      <c r="A18" s="7" t="s">
        <v>517</v>
      </c>
      <c r="B18" s="7" t="s">
        <v>39</v>
      </c>
      <c r="C18" s="7" t="s">
        <v>40</v>
      </c>
      <c r="D18" s="7" t="s">
        <v>912</v>
      </c>
      <c r="E18" s="7" t="s">
        <v>13</v>
      </c>
      <c r="F18" s="8">
        <v>10851836.359999999</v>
      </c>
      <c r="G18" s="9"/>
      <c r="H18" s="8">
        <f>SUM(OrderBal9[[#This Row],[Annual
(Actual)]:[Unpaid]])</f>
        <v>10851836.359999999</v>
      </c>
    </row>
    <row r="19" spans="1:9" s="21" customFormat="1" ht="13" x14ac:dyDescent="0.3">
      <c r="A19" s="7" t="s">
        <v>518</v>
      </c>
      <c r="B19" s="7" t="s">
        <v>41</v>
      </c>
      <c r="C19" s="7" t="s">
        <v>42</v>
      </c>
      <c r="D19" s="7" t="s">
        <v>912</v>
      </c>
      <c r="E19" s="7" t="s">
        <v>13</v>
      </c>
      <c r="F19" s="8">
        <v>1734346.85</v>
      </c>
      <c r="G19" s="9"/>
      <c r="H19" s="8">
        <f>SUM(OrderBal9[[#This Row],[Annual
(Actual)]:[Unpaid]])</f>
        <v>1734346.85</v>
      </c>
      <c r="I19"/>
    </row>
    <row r="20" spans="1:9" x14ac:dyDescent="0.25">
      <c r="A20" s="7" t="s">
        <v>519</v>
      </c>
      <c r="B20" s="7" t="s">
        <v>43</v>
      </c>
      <c r="C20" s="7" t="s">
        <v>44</v>
      </c>
      <c r="D20" s="7" t="s">
        <v>880</v>
      </c>
      <c r="E20" s="7" t="s">
        <v>13</v>
      </c>
      <c r="F20" s="8">
        <v>-0.31</v>
      </c>
      <c r="G20" s="9"/>
      <c r="H20" s="8">
        <f>SUM(OrderBal9[[#This Row],[Annual
(Actual)]:[Unpaid]])</f>
        <v>-0.31</v>
      </c>
    </row>
    <row r="21" spans="1:9" x14ac:dyDescent="0.25">
      <c r="A21" s="7" t="s">
        <v>520</v>
      </c>
      <c r="B21" s="7" t="s">
        <v>45</v>
      </c>
      <c r="C21" s="7" t="s">
        <v>44</v>
      </c>
      <c r="D21" s="7" t="s">
        <v>912</v>
      </c>
      <c r="E21" s="7" t="s">
        <v>13</v>
      </c>
      <c r="F21" s="8">
        <v>112657.16</v>
      </c>
      <c r="G21" s="9"/>
      <c r="H21" s="8">
        <f>SUM(OrderBal9[[#This Row],[Annual
(Actual)]:[Unpaid]])</f>
        <v>112657.16</v>
      </c>
    </row>
    <row r="22" spans="1:9" x14ac:dyDescent="0.25">
      <c r="A22" s="7" t="s">
        <v>521</v>
      </c>
      <c r="B22" s="7" t="s">
        <v>46</v>
      </c>
      <c r="C22" s="7" t="s">
        <v>47</v>
      </c>
      <c r="D22" s="7" t="s">
        <v>912</v>
      </c>
      <c r="E22" s="7" t="s">
        <v>48</v>
      </c>
      <c r="F22" s="8">
        <v>664131.81000000006</v>
      </c>
      <c r="G22" s="9"/>
      <c r="H22" s="8">
        <f>SUM(OrderBal9[[#This Row],[Annual
(Actual)]:[Unpaid]])</f>
        <v>664131.81000000006</v>
      </c>
    </row>
    <row r="23" spans="1:9" x14ac:dyDescent="0.25">
      <c r="A23" s="7" t="s">
        <v>522</v>
      </c>
      <c r="B23" s="7" t="s">
        <v>49</v>
      </c>
      <c r="C23" s="7" t="s">
        <v>47</v>
      </c>
      <c r="D23" s="7" t="s">
        <v>912</v>
      </c>
      <c r="E23" s="7" t="s">
        <v>48</v>
      </c>
      <c r="F23" s="8">
        <v>50109.02</v>
      </c>
      <c r="G23" s="9"/>
      <c r="H23" s="8">
        <f>SUM(OrderBal9[[#This Row],[Annual
(Actual)]:[Unpaid]])</f>
        <v>50109.02</v>
      </c>
    </row>
    <row r="24" spans="1:9" s="21" customFormat="1" ht="13" x14ac:dyDescent="0.3">
      <c r="A24" s="7" t="s">
        <v>523</v>
      </c>
      <c r="B24" s="7" t="s">
        <v>50</v>
      </c>
      <c r="C24" s="7" t="s">
        <v>51</v>
      </c>
      <c r="D24" s="7" t="s">
        <v>913</v>
      </c>
      <c r="E24" s="7" t="s">
        <v>48</v>
      </c>
      <c r="F24" s="8">
        <v>-11504.37</v>
      </c>
      <c r="G24" s="9"/>
      <c r="H24" s="8">
        <f>SUM(OrderBal9[[#This Row],[Annual
(Actual)]:[Unpaid]])</f>
        <v>-11504.37</v>
      </c>
      <c r="I24"/>
    </row>
    <row r="25" spans="1:9" x14ac:dyDescent="0.25">
      <c r="A25" s="7" t="s">
        <v>524</v>
      </c>
      <c r="B25" s="7" t="s">
        <v>52</v>
      </c>
      <c r="C25" s="7" t="s">
        <v>53</v>
      </c>
      <c r="D25" s="7" t="s">
        <v>913</v>
      </c>
      <c r="E25" s="7" t="s">
        <v>13</v>
      </c>
      <c r="F25" s="8">
        <v>-0.18</v>
      </c>
      <c r="G25" s="9"/>
      <c r="H25" s="8">
        <f>SUM(OrderBal9[[#This Row],[Annual
(Actual)]:[Unpaid]])</f>
        <v>-0.18</v>
      </c>
    </row>
    <row r="26" spans="1:9" x14ac:dyDescent="0.25">
      <c r="A26" s="7" t="s">
        <v>525</v>
      </c>
      <c r="B26" s="7" t="s">
        <v>54</v>
      </c>
      <c r="C26" s="7" t="s">
        <v>55</v>
      </c>
      <c r="D26" s="7" t="s">
        <v>913</v>
      </c>
      <c r="E26" s="7" t="s">
        <v>779</v>
      </c>
      <c r="F26" s="8">
        <v>3147883.12</v>
      </c>
      <c r="G26" s="9"/>
      <c r="H26" s="8">
        <f>SUM(OrderBal9[[#This Row],[Annual
(Actual)]:[Unpaid]])</f>
        <v>3147883.12</v>
      </c>
    </row>
    <row r="27" spans="1:9" s="21" customFormat="1" ht="13" x14ac:dyDescent="0.3">
      <c r="A27" s="7" t="s">
        <v>526</v>
      </c>
      <c r="B27" s="7" t="s">
        <v>58</v>
      </c>
      <c r="C27" s="7" t="s">
        <v>59</v>
      </c>
      <c r="D27" s="7" t="s">
        <v>912</v>
      </c>
      <c r="E27" s="7" t="s">
        <v>780</v>
      </c>
      <c r="F27" s="8">
        <v>2838325.73</v>
      </c>
      <c r="G27" s="9"/>
      <c r="H27" s="8">
        <f>SUM(OrderBal9[[#This Row],[Annual
(Actual)]:[Unpaid]])</f>
        <v>2838325.73</v>
      </c>
      <c r="I27"/>
    </row>
    <row r="28" spans="1:9" x14ac:dyDescent="0.25">
      <c r="A28" s="7" t="s">
        <v>527</v>
      </c>
      <c r="B28" s="7" t="s">
        <v>60</v>
      </c>
      <c r="C28" s="7" t="s">
        <v>61</v>
      </c>
      <c r="D28" s="7" t="s">
        <v>912</v>
      </c>
      <c r="E28" s="7" t="s">
        <v>13</v>
      </c>
      <c r="F28" s="8">
        <v>342001.76</v>
      </c>
      <c r="G28" s="9"/>
      <c r="H28" s="8">
        <f>SUM(OrderBal9[[#This Row],[Annual
(Actual)]:[Unpaid]])</f>
        <v>342001.76</v>
      </c>
    </row>
    <row r="29" spans="1:9" x14ac:dyDescent="0.25">
      <c r="A29" s="7" t="s">
        <v>528</v>
      </c>
      <c r="B29" s="7" t="s">
        <v>62</v>
      </c>
      <c r="C29" s="7" t="s">
        <v>63</v>
      </c>
      <c r="D29" s="7" t="s">
        <v>912</v>
      </c>
      <c r="E29" s="7" t="s">
        <v>13</v>
      </c>
      <c r="F29" s="8">
        <v>124892.75</v>
      </c>
      <c r="G29" s="9"/>
      <c r="H29" s="8">
        <f>SUM(OrderBal9[[#This Row],[Annual
(Actual)]:[Unpaid]])</f>
        <v>124892.75</v>
      </c>
    </row>
    <row r="30" spans="1:9" x14ac:dyDescent="0.25">
      <c r="A30" s="7" t="s">
        <v>529</v>
      </c>
      <c r="B30" s="7" t="s">
        <v>64</v>
      </c>
      <c r="C30" s="7" t="s">
        <v>65</v>
      </c>
      <c r="D30" s="7" t="s">
        <v>912</v>
      </c>
      <c r="E30" s="7" t="s">
        <v>13</v>
      </c>
      <c r="F30" s="8">
        <v>5.54</v>
      </c>
      <c r="G30" s="9"/>
      <c r="H30" s="8">
        <f>SUM(OrderBal9[[#This Row],[Annual
(Actual)]:[Unpaid]])</f>
        <v>5.54</v>
      </c>
    </row>
    <row r="31" spans="1:9" x14ac:dyDescent="0.25">
      <c r="A31" s="7" t="s">
        <v>530</v>
      </c>
      <c r="B31" s="7" t="s">
        <v>66</v>
      </c>
      <c r="C31" s="7" t="s">
        <v>67</v>
      </c>
      <c r="D31" s="7" t="s">
        <v>912</v>
      </c>
      <c r="E31" s="7" t="s">
        <v>13</v>
      </c>
      <c r="F31" s="8">
        <v>495621.48</v>
      </c>
      <c r="G31" s="9"/>
      <c r="H31" s="8">
        <f>SUM(OrderBal9[[#This Row],[Annual
(Actual)]:[Unpaid]])</f>
        <v>495621.48</v>
      </c>
    </row>
    <row r="32" spans="1:9" x14ac:dyDescent="0.25">
      <c r="A32" s="7" t="s">
        <v>531</v>
      </c>
      <c r="B32" s="7" t="s">
        <v>68</v>
      </c>
      <c r="C32" s="7" t="s">
        <v>69</v>
      </c>
      <c r="D32" s="7" t="s">
        <v>778</v>
      </c>
      <c r="E32" s="7" t="s">
        <v>13</v>
      </c>
      <c r="F32" s="8">
        <v>-0.08</v>
      </c>
      <c r="G32" s="9"/>
      <c r="H32" s="8">
        <f>SUM(OrderBal9[[#This Row],[Annual
(Actual)]:[Unpaid]])</f>
        <v>-0.08</v>
      </c>
    </row>
    <row r="33" spans="1:9" x14ac:dyDescent="0.25">
      <c r="A33" s="7" t="s">
        <v>532</v>
      </c>
      <c r="B33" s="7" t="s">
        <v>70</v>
      </c>
      <c r="C33" s="7" t="s">
        <v>71</v>
      </c>
      <c r="D33" s="7" t="s">
        <v>913</v>
      </c>
      <c r="E33" s="7" t="s">
        <v>779</v>
      </c>
      <c r="F33" s="8">
        <v>6154952.8300000001</v>
      </c>
      <c r="G33" s="9"/>
      <c r="H33" s="8">
        <f>SUM(OrderBal9[[#This Row],[Annual
(Actual)]:[Unpaid]])</f>
        <v>6154952.8300000001</v>
      </c>
    </row>
    <row r="34" spans="1:9" ht="13.5" customHeight="1" x14ac:dyDescent="0.25">
      <c r="A34" s="7" t="s">
        <v>534</v>
      </c>
      <c r="B34" s="7" t="s">
        <v>75</v>
      </c>
      <c r="C34" s="7" t="s">
        <v>76</v>
      </c>
      <c r="D34" s="7" t="s">
        <v>913</v>
      </c>
      <c r="E34" s="7" t="s">
        <v>48</v>
      </c>
      <c r="F34" s="8">
        <v>1924959.99</v>
      </c>
      <c r="G34" s="9"/>
      <c r="H34" s="8">
        <f>SUM(OrderBal9[[#This Row],[Annual
(Actual)]:[Unpaid]])</f>
        <v>1924959.99</v>
      </c>
    </row>
    <row r="35" spans="1:9" s="21" customFormat="1" ht="13" x14ac:dyDescent="0.3">
      <c r="A35" s="7" t="s">
        <v>535</v>
      </c>
      <c r="B35" s="7" t="s">
        <v>536</v>
      </c>
      <c r="C35" s="7" t="s">
        <v>537</v>
      </c>
      <c r="D35" s="7" t="s">
        <v>912</v>
      </c>
      <c r="E35" s="7" t="s">
        <v>779</v>
      </c>
      <c r="F35" s="8">
        <v>1986641.58</v>
      </c>
      <c r="G35" s="9"/>
      <c r="H35" s="8">
        <f>SUM(OrderBal9[[#This Row],[Annual
(Actual)]:[Unpaid]])</f>
        <v>1986641.58</v>
      </c>
      <c r="I35"/>
    </row>
    <row r="36" spans="1:9" x14ac:dyDescent="0.25">
      <c r="A36" s="7" t="s">
        <v>813</v>
      </c>
      <c r="B36" s="7" t="s">
        <v>814</v>
      </c>
      <c r="C36" s="7" t="s">
        <v>815</v>
      </c>
      <c r="D36" s="7" t="s">
        <v>912</v>
      </c>
      <c r="E36" s="7" t="s">
        <v>13</v>
      </c>
      <c r="F36" s="8">
        <v>59368.74</v>
      </c>
      <c r="G36" s="9"/>
      <c r="H36" s="8">
        <f>SUM(OrderBal9[[#This Row],[Annual
(Actual)]:[Unpaid]])</f>
        <v>59368.74</v>
      </c>
    </row>
    <row r="37" spans="1:9" x14ac:dyDescent="0.25">
      <c r="A37" s="7" t="s">
        <v>538</v>
      </c>
      <c r="B37" s="7" t="s">
        <v>77</v>
      </c>
      <c r="C37" s="7" t="s">
        <v>78</v>
      </c>
      <c r="D37" s="7" t="s">
        <v>912</v>
      </c>
      <c r="E37" s="7" t="s">
        <v>13</v>
      </c>
      <c r="F37" s="8">
        <v>367961.72</v>
      </c>
      <c r="G37" s="9"/>
      <c r="H37" s="8">
        <f>SUM(OrderBal9[[#This Row],[Annual
(Actual)]:[Unpaid]])</f>
        <v>367961.72</v>
      </c>
    </row>
    <row r="38" spans="1:9" x14ac:dyDescent="0.25">
      <c r="A38" s="7" t="s">
        <v>539</v>
      </c>
      <c r="B38" s="7" t="s">
        <v>79</v>
      </c>
      <c r="C38" s="7" t="s">
        <v>80</v>
      </c>
      <c r="D38" s="7" t="s">
        <v>913</v>
      </c>
      <c r="E38" s="7" t="s">
        <v>13</v>
      </c>
      <c r="F38" s="8">
        <v>3834.96</v>
      </c>
      <c r="G38" s="9"/>
      <c r="H38" s="8">
        <f>SUM(OrderBal9[[#This Row],[Annual
(Actual)]:[Unpaid]])</f>
        <v>3834.96</v>
      </c>
    </row>
    <row r="39" spans="1:9" x14ac:dyDescent="0.25">
      <c r="A39" s="7" t="s">
        <v>540</v>
      </c>
      <c r="B39" s="7" t="s">
        <v>81</v>
      </c>
      <c r="C39" s="7" t="s">
        <v>82</v>
      </c>
      <c r="D39" s="7" t="s">
        <v>912</v>
      </c>
      <c r="E39" s="7" t="s">
        <v>13</v>
      </c>
      <c r="F39" s="8">
        <v>165696.59</v>
      </c>
      <c r="G39" s="9"/>
      <c r="H39" s="8">
        <f>SUM(OrderBal9[[#This Row],[Annual
(Actual)]:[Unpaid]])</f>
        <v>165696.59</v>
      </c>
    </row>
    <row r="40" spans="1:9" x14ac:dyDescent="0.25">
      <c r="A40" s="7" t="s">
        <v>541</v>
      </c>
      <c r="B40" s="7" t="s">
        <v>83</v>
      </c>
      <c r="C40" s="7" t="s">
        <v>84</v>
      </c>
      <c r="D40" s="7" t="s">
        <v>892</v>
      </c>
      <c r="E40" s="7" t="s">
        <v>13</v>
      </c>
      <c r="F40" s="8">
        <v>-0.02</v>
      </c>
      <c r="G40" s="9"/>
      <c r="H40" s="8">
        <f>SUM(OrderBal9[[#This Row],[Annual
(Actual)]:[Unpaid]])</f>
        <v>-0.02</v>
      </c>
    </row>
    <row r="41" spans="1:9" x14ac:dyDescent="0.25">
      <c r="A41" s="7" t="s">
        <v>542</v>
      </c>
      <c r="B41" s="7" t="s">
        <v>85</v>
      </c>
      <c r="C41" s="7" t="s">
        <v>86</v>
      </c>
      <c r="D41" s="7" t="s">
        <v>912</v>
      </c>
      <c r="E41" s="7" t="s">
        <v>13</v>
      </c>
      <c r="F41" s="8">
        <v>304054.56</v>
      </c>
      <c r="G41" s="9"/>
      <c r="H41" s="8">
        <f>SUM(OrderBal9[[#This Row],[Annual
(Actual)]:[Unpaid]])</f>
        <v>304054.56</v>
      </c>
    </row>
    <row r="42" spans="1:9" s="21" customFormat="1" ht="13" x14ac:dyDescent="0.3">
      <c r="A42" s="7" t="s">
        <v>543</v>
      </c>
      <c r="B42" s="7" t="s">
        <v>87</v>
      </c>
      <c r="C42" s="7" t="s">
        <v>88</v>
      </c>
      <c r="D42" s="7" t="s">
        <v>912</v>
      </c>
      <c r="E42" s="7" t="s">
        <v>13</v>
      </c>
      <c r="F42" s="8">
        <v>3809384.05</v>
      </c>
      <c r="G42" s="9"/>
      <c r="H42" s="8">
        <f>SUM(OrderBal9[[#This Row],[Annual
(Actual)]:[Unpaid]])</f>
        <v>3809384.05</v>
      </c>
      <c r="I42"/>
    </row>
    <row r="43" spans="1:9" s="21" customFormat="1" ht="13" x14ac:dyDescent="0.3">
      <c r="A43" s="7" t="s">
        <v>544</v>
      </c>
      <c r="B43" s="7" t="s">
        <v>89</v>
      </c>
      <c r="C43" s="7" t="s">
        <v>90</v>
      </c>
      <c r="D43" s="7" t="s">
        <v>912</v>
      </c>
      <c r="E43" s="7" t="s">
        <v>881</v>
      </c>
      <c r="F43" s="8">
        <v>93459.77</v>
      </c>
      <c r="G43" s="9"/>
      <c r="H43" s="8">
        <f>SUM(OrderBal9[[#This Row],[Annual
(Actual)]:[Unpaid]])</f>
        <v>93459.77</v>
      </c>
      <c r="I43"/>
    </row>
    <row r="44" spans="1:9" x14ac:dyDescent="0.25">
      <c r="A44" s="7" t="s">
        <v>545</v>
      </c>
      <c r="B44" s="7" t="s">
        <v>92</v>
      </c>
      <c r="C44" s="7" t="s">
        <v>90</v>
      </c>
      <c r="D44" s="7" t="s">
        <v>912</v>
      </c>
      <c r="E44" s="7" t="s">
        <v>13</v>
      </c>
      <c r="F44" s="8">
        <v>57832.41</v>
      </c>
      <c r="G44" s="9"/>
      <c r="H44" s="8">
        <f>SUM(OrderBal9[[#This Row],[Annual
(Actual)]:[Unpaid]])</f>
        <v>57832.41</v>
      </c>
    </row>
    <row r="45" spans="1:9" x14ac:dyDescent="0.25">
      <c r="A45" s="7" t="s">
        <v>546</v>
      </c>
      <c r="B45" s="7" t="s">
        <v>93</v>
      </c>
      <c r="C45" s="7" t="s">
        <v>94</v>
      </c>
      <c r="D45" s="7" t="s">
        <v>912</v>
      </c>
      <c r="E45" s="7" t="s">
        <v>13</v>
      </c>
      <c r="F45" s="8">
        <v>991874.4</v>
      </c>
      <c r="G45" s="9"/>
      <c r="H45" s="8">
        <f>SUM(OrderBal9[[#This Row],[Annual
(Actual)]:[Unpaid]])</f>
        <v>991874.4</v>
      </c>
    </row>
    <row r="46" spans="1:9" ht="13.5" customHeight="1" x14ac:dyDescent="0.25">
      <c r="A46" s="7" t="s">
        <v>547</v>
      </c>
      <c r="B46" s="7" t="s">
        <v>95</v>
      </c>
      <c r="C46" s="7" t="s">
        <v>96</v>
      </c>
      <c r="D46" s="7" t="s">
        <v>912</v>
      </c>
      <c r="E46" s="7" t="s">
        <v>13</v>
      </c>
      <c r="F46" s="8">
        <v>297758.96999999997</v>
      </c>
      <c r="G46" s="9"/>
      <c r="H46" s="8">
        <f>SUM(OrderBal9[[#This Row],[Annual
(Actual)]:[Unpaid]])</f>
        <v>297758.96999999997</v>
      </c>
    </row>
    <row r="47" spans="1:9" x14ac:dyDescent="0.25">
      <c r="A47" s="7" t="s">
        <v>548</v>
      </c>
      <c r="B47" s="7" t="s">
        <v>97</v>
      </c>
      <c r="C47" s="7" t="s">
        <v>98</v>
      </c>
      <c r="D47" s="7" t="s">
        <v>912</v>
      </c>
      <c r="E47" s="7" t="s">
        <v>13</v>
      </c>
      <c r="F47" s="8">
        <v>140091.06</v>
      </c>
      <c r="G47" s="9"/>
      <c r="H47" s="8">
        <f>SUM(OrderBal9[[#This Row],[Annual
(Actual)]:[Unpaid]])</f>
        <v>140091.06</v>
      </c>
    </row>
    <row r="48" spans="1:9" x14ac:dyDescent="0.25">
      <c r="A48" s="7" t="s">
        <v>549</v>
      </c>
      <c r="B48" s="7" t="s">
        <v>99</v>
      </c>
      <c r="C48" s="7" t="s">
        <v>100</v>
      </c>
      <c r="D48" s="7" t="s">
        <v>912</v>
      </c>
      <c r="E48" s="7" t="s">
        <v>13</v>
      </c>
      <c r="F48" s="8">
        <v>861829.9</v>
      </c>
      <c r="G48" s="9"/>
      <c r="H48" s="8">
        <f>SUM(OrderBal9[[#This Row],[Annual
(Actual)]:[Unpaid]])</f>
        <v>861829.9</v>
      </c>
    </row>
    <row r="49" spans="1:9" s="21" customFormat="1" ht="13" x14ac:dyDescent="0.3">
      <c r="A49" s="7" t="s">
        <v>550</v>
      </c>
      <c r="B49" s="7" t="s">
        <v>101</v>
      </c>
      <c r="C49" s="7" t="s">
        <v>102</v>
      </c>
      <c r="D49" s="7" t="s">
        <v>912</v>
      </c>
      <c r="E49" s="7" t="s">
        <v>13</v>
      </c>
      <c r="F49" s="8">
        <v>1032335.52</v>
      </c>
      <c r="G49" s="9"/>
      <c r="H49" s="8">
        <f>SUM(OrderBal9[[#This Row],[Annual
(Actual)]:[Unpaid]])</f>
        <v>1032335.52</v>
      </c>
      <c r="I49"/>
    </row>
    <row r="50" spans="1:9" s="21" customFormat="1" ht="13" x14ac:dyDescent="0.3">
      <c r="A50" s="7" t="s">
        <v>551</v>
      </c>
      <c r="B50" s="7" t="s">
        <v>103</v>
      </c>
      <c r="C50" s="7" t="s">
        <v>104</v>
      </c>
      <c r="D50" s="7" t="s">
        <v>913</v>
      </c>
      <c r="E50" s="7" t="s">
        <v>13</v>
      </c>
      <c r="F50" s="8">
        <v>320454.21000000002</v>
      </c>
      <c r="G50" s="9"/>
      <c r="H50" s="8">
        <f>SUM(OrderBal9[[#This Row],[Annual
(Actual)]:[Unpaid]])</f>
        <v>320454.21000000002</v>
      </c>
      <c r="I50"/>
    </row>
    <row r="51" spans="1:9" s="21" customFormat="1" ht="13" x14ac:dyDescent="0.3">
      <c r="A51" s="7" t="s">
        <v>552</v>
      </c>
      <c r="B51" s="7" t="s">
        <v>105</v>
      </c>
      <c r="C51" s="7" t="s">
        <v>106</v>
      </c>
      <c r="D51" s="7" t="s">
        <v>912</v>
      </c>
      <c r="E51" s="7" t="s">
        <v>13</v>
      </c>
      <c r="F51" s="8">
        <v>384520.46</v>
      </c>
      <c r="G51" s="9"/>
      <c r="H51" s="8">
        <f>SUM(OrderBal9[[#This Row],[Annual
(Actual)]:[Unpaid]])</f>
        <v>384520.46</v>
      </c>
      <c r="I51"/>
    </row>
    <row r="52" spans="1:9" x14ac:dyDescent="0.25">
      <c r="A52" s="7" t="s">
        <v>553</v>
      </c>
      <c r="B52" s="7" t="s">
        <v>107</v>
      </c>
      <c r="C52" s="7" t="s">
        <v>108</v>
      </c>
      <c r="D52" s="7" t="s">
        <v>912</v>
      </c>
      <c r="E52" s="7" t="s">
        <v>13</v>
      </c>
      <c r="F52" s="8">
        <v>46754.35</v>
      </c>
      <c r="G52" s="9"/>
      <c r="H52" s="8">
        <f>SUM(OrderBal9[[#This Row],[Annual
(Actual)]:[Unpaid]])</f>
        <v>46754.35</v>
      </c>
    </row>
    <row r="53" spans="1:9" s="21" customFormat="1" ht="13" x14ac:dyDescent="0.3">
      <c r="A53" s="7" t="s">
        <v>554</v>
      </c>
      <c r="B53" s="7" t="s">
        <v>109</v>
      </c>
      <c r="C53" s="7" t="s">
        <v>110</v>
      </c>
      <c r="D53" s="7" t="s">
        <v>912</v>
      </c>
      <c r="E53" s="7" t="s">
        <v>13</v>
      </c>
      <c r="F53" s="8">
        <v>1718070.13</v>
      </c>
      <c r="G53" s="9"/>
      <c r="H53" s="8">
        <f>SUM(OrderBal9[[#This Row],[Annual
(Actual)]:[Unpaid]])</f>
        <v>1718070.13</v>
      </c>
      <c r="I53"/>
    </row>
    <row r="54" spans="1:9" x14ac:dyDescent="0.25">
      <c r="A54" s="7" t="s">
        <v>555</v>
      </c>
      <c r="B54" s="7" t="s">
        <v>111</v>
      </c>
      <c r="C54" s="7" t="s">
        <v>112</v>
      </c>
      <c r="D54" s="7" t="s">
        <v>912</v>
      </c>
      <c r="E54" s="7" t="s">
        <v>13</v>
      </c>
      <c r="F54" s="8">
        <v>395585.34</v>
      </c>
      <c r="G54" s="9"/>
      <c r="H54" s="8">
        <f>SUM(OrderBal9[[#This Row],[Annual
(Actual)]:[Unpaid]])</f>
        <v>395585.34</v>
      </c>
    </row>
    <row r="55" spans="1:9" s="21" customFormat="1" ht="13" x14ac:dyDescent="0.3">
      <c r="A55" s="7" t="s">
        <v>556</v>
      </c>
      <c r="B55" s="7" t="s">
        <v>113</v>
      </c>
      <c r="C55" s="7" t="s">
        <v>114</v>
      </c>
      <c r="D55" s="7" t="s">
        <v>912</v>
      </c>
      <c r="E55" s="7" t="s">
        <v>881</v>
      </c>
      <c r="F55" s="8">
        <v>110303.06</v>
      </c>
      <c r="G55" s="9"/>
      <c r="H55" s="8">
        <f>SUM(OrderBal9[[#This Row],[Annual
(Actual)]:[Unpaid]])</f>
        <v>110303.06</v>
      </c>
      <c r="I55"/>
    </row>
    <row r="56" spans="1:9" x14ac:dyDescent="0.25">
      <c r="A56" s="7" t="s">
        <v>557</v>
      </c>
      <c r="B56" s="7" t="s">
        <v>115</v>
      </c>
      <c r="C56" s="7" t="s">
        <v>116</v>
      </c>
      <c r="D56" s="7" t="s">
        <v>880</v>
      </c>
      <c r="E56" s="7" t="s">
        <v>13</v>
      </c>
      <c r="F56" s="8">
        <v>-0.03</v>
      </c>
      <c r="G56" s="9"/>
      <c r="H56" s="8">
        <f>SUM(OrderBal9[[#This Row],[Annual
(Actual)]:[Unpaid]])</f>
        <v>-0.03</v>
      </c>
    </row>
    <row r="57" spans="1:9" x14ac:dyDescent="0.25">
      <c r="A57" s="7" t="s">
        <v>558</v>
      </c>
      <c r="B57" s="7" t="s">
        <v>117</v>
      </c>
      <c r="C57" s="7" t="s">
        <v>118</v>
      </c>
      <c r="D57" s="7" t="s">
        <v>912</v>
      </c>
      <c r="E57" s="7" t="s">
        <v>13</v>
      </c>
      <c r="F57" s="8">
        <v>633644.23</v>
      </c>
      <c r="G57" s="9"/>
      <c r="H57" s="8">
        <f>SUM(OrderBal9[[#This Row],[Annual
(Actual)]:[Unpaid]])</f>
        <v>633644.23</v>
      </c>
    </row>
    <row r="58" spans="1:9" x14ac:dyDescent="0.25">
      <c r="A58" s="7" t="s">
        <v>559</v>
      </c>
      <c r="B58" s="7" t="s">
        <v>119</v>
      </c>
      <c r="C58" s="7" t="s">
        <v>120</v>
      </c>
      <c r="D58" s="7" t="s">
        <v>912</v>
      </c>
      <c r="E58" s="7" t="s">
        <v>13</v>
      </c>
      <c r="F58" s="8">
        <v>105141.04</v>
      </c>
      <c r="G58" s="9"/>
      <c r="H58" s="8">
        <f>SUM(OrderBal9[[#This Row],[Annual
(Actual)]:[Unpaid]])</f>
        <v>105141.04</v>
      </c>
    </row>
    <row r="59" spans="1:9" x14ac:dyDescent="0.25">
      <c r="A59" s="7" t="s">
        <v>560</v>
      </c>
      <c r="B59" s="7" t="s">
        <v>121</v>
      </c>
      <c r="C59" s="7" t="s">
        <v>122</v>
      </c>
      <c r="D59" s="7" t="s">
        <v>912</v>
      </c>
      <c r="E59" s="7" t="s">
        <v>13</v>
      </c>
      <c r="F59" s="8">
        <v>360274.5</v>
      </c>
      <c r="G59" s="9"/>
      <c r="H59" s="8">
        <f>SUM(OrderBal9[[#This Row],[Annual
(Actual)]:[Unpaid]])</f>
        <v>360274.5</v>
      </c>
    </row>
    <row r="60" spans="1:9" s="21" customFormat="1" ht="13" x14ac:dyDescent="0.3">
      <c r="A60" s="7" t="s">
        <v>561</v>
      </c>
      <c r="B60" s="7" t="s">
        <v>123</v>
      </c>
      <c r="C60" s="7" t="s">
        <v>124</v>
      </c>
      <c r="D60" s="7" t="s">
        <v>912</v>
      </c>
      <c r="E60" s="7" t="s">
        <v>13</v>
      </c>
      <c r="F60" s="8">
        <v>452837.43</v>
      </c>
      <c r="G60" s="9"/>
      <c r="H60" s="8">
        <f>SUM(OrderBal9[[#This Row],[Annual
(Actual)]:[Unpaid]])</f>
        <v>452837.43</v>
      </c>
      <c r="I60"/>
    </row>
    <row r="61" spans="1:9" x14ac:dyDescent="0.25">
      <c r="A61" s="7" t="s">
        <v>562</v>
      </c>
      <c r="B61" s="7" t="s">
        <v>125</v>
      </c>
      <c r="C61" s="7" t="s">
        <v>126</v>
      </c>
      <c r="D61" s="7" t="s">
        <v>12</v>
      </c>
      <c r="E61" s="7" t="s">
        <v>13</v>
      </c>
      <c r="F61" s="8">
        <v>0.2</v>
      </c>
      <c r="G61" s="9"/>
      <c r="H61" s="8">
        <f>SUM(OrderBal9[[#This Row],[Annual
(Actual)]:[Unpaid]])</f>
        <v>0.2</v>
      </c>
    </row>
    <row r="62" spans="1:9" s="21" customFormat="1" ht="13" x14ac:dyDescent="0.3">
      <c r="A62" s="7" t="s">
        <v>563</v>
      </c>
      <c r="B62" s="7" t="s">
        <v>127</v>
      </c>
      <c r="C62" s="7" t="s">
        <v>126</v>
      </c>
      <c r="D62" s="7" t="s">
        <v>912</v>
      </c>
      <c r="E62" s="7" t="s">
        <v>13</v>
      </c>
      <c r="F62" s="8">
        <v>699623.35</v>
      </c>
      <c r="G62" s="9"/>
      <c r="H62" s="8">
        <f>SUM(OrderBal9[[#This Row],[Annual
(Actual)]:[Unpaid]])</f>
        <v>699623.35</v>
      </c>
      <c r="I62"/>
    </row>
    <row r="63" spans="1:9" x14ac:dyDescent="0.25">
      <c r="A63" s="7" t="s">
        <v>564</v>
      </c>
      <c r="B63" s="7" t="s">
        <v>128</v>
      </c>
      <c r="C63" s="7" t="s">
        <v>126</v>
      </c>
      <c r="D63" s="7" t="s">
        <v>912</v>
      </c>
      <c r="E63" s="7" t="s">
        <v>13</v>
      </c>
      <c r="F63" s="8">
        <v>47918.64</v>
      </c>
      <c r="G63" s="9"/>
      <c r="H63" s="8">
        <f>SUM(OrderBal9[[#This Row],[Annual
(Actual)]:[Unpaid]])</f>
        <v>47918.64</v>
      </c>
    </row>
    <row r="64" spans="1:9" x14ac:dyDescent="0.25">
      <c r="A64" s="7" t="s">
        <v>565</v>
      </c>
      <c r="B64" s="7" t="s">
        <v>129</v>
      </c>
      <c r="C64" s="7" t="s">
        <v>130</v>
      </c>
      <c r="D64" s="7" t="s">
        <v>913</v>
      </c>
      <c r="E64" s="7" t="s">
        <v>13</v>
      </c>
      <c r="F64" s="8">
        <v>0.02</v>
      </c>
      <c r="G64" s="9"/>
      <c r="H64" s="8">
        <f>SUM(OrderBal9[[#This Row],[Annual
(Actual)]:[Unpaid]])</f>
        <v>0.02</v>
      </c>
    </row>
    <row r="65" spans="1:9" s="21" customFormat="1" ht="13" x14ac:dyDescent="0.3">
      <c r="A65" s="7" t="s">
        <v>914</v>
      </c>
      <c r="B65" s="7" t="s">
        <v>915</v>
      </c>
      <c r="C65" s="7" t="s">
        <v>130</v>
      </c>
      <c r="D65" s="7" t="s">
        <v>912</v>
      </c>
      <c r="E65" s="7" t="s">
        <v>13</v>
      </c>
      <c r="F65" s="8">
        <v>106927.72</v>
      </c>
      <c r="G65" s="9"/>
      <c r="H65" s="8">
        <f>SUM(OrderBal9[[#This Row],[Annual
(Actual)]:[Unpaid]])</f>
        <v>106927.72</v>
      </c>
      <c r="I65"/>
    </row>
    <row r="66" spans="1:9" x14ac:dyDescent="0.25">
      <c r="A66" s="7" t="s">
        <v>566</v>
      </c>
      <c r="B66" s="7" t="s">
        <v>131</v>
      </c>
      <c r="C66" s="7" t="s">
        <v>130</v>
      </c>
      <c r="D66" s="7" t="s">
        <v>912</v>
      </c>
      <c r="E66" s="7" t="s">
        <v>13</v>
      </c>
      <c r="F66" s="8">
        <v>683140.08</v>
      </c>
      <c r="G66" s="9"/>
      <c r="H66" s="8">
        <f>SUM(OrderBal9[[#This Row],[Annual
(Actual)]:[Unpaid]])</f>
        <v>683140.08</v>
      </c>
    </row>
    <row r="67" spans="1:9" x14ac:dyDescent="0.25">
      <c r="A67" s="7" t="s">
        <v>567</v>
      </c>
      <c r="B67" s="7" t="s">
        <v>132</v>
      </c>
      <c r="C67" s="7" t="s">
        <v>133</v>
      </c>
      <c r="D67" s="7" t="s">
        <v>912</v>
      </c>
      <c r="E67" s="7" t="s">
        <v>13</v>
      </c>
      <c r="F67" s="8">
        <v>49845.29</v>
      </c>
      <c r="G67" s="9"/>
      <c r="H67" s="8">
        <f>SUM(OrderBal9[[#This Row],[Annual
(Actual)]:[Unpaid]])</f>
        <v>49845.29</v>
      </c>
    </row>
    <row r="68" spans="1:9" x14ac:dyDescent="0.25">
      <c r="A68" s="7" t="s">
        <v>568</v>
      </c>
      <c r="B68" s="7" t="s">
        <v>134</v>
      </c>
      <c r="C68" s="7" t="s">
        <v>135</v>
      </c>
      <c r="D68" s="7" t="s">
        <v>912</v>
      </c>
      <c r="E68" s="7" t="s">
        <v>13</v>
      </c>
      <c r="F68" s="8">
        <v>1243908.44</v>
      </c>
      <c r="G68" s="9"/>
      <c r="H68" s="8">
        <f>SUM(OrderBal9[[#This Row],[Annual
(Actual)]:[Unpaid]])</f>
        <v>1243908.44</v>
      </c>
    </row>
    <row r="69" spans="1:9" s="21" customFormat="1" ht="13" x14ac:dyDescent="0.3">
      <c r="A69" s="7" t="s">
        <v>569</v>
      </c>
      <c r="B69" s="7" t="s">
        <v>136</v>
      </c>
      <c r="C69" s="7" t="s">
        <v>137</v>
      </c>
      <c r="D69" s="7" t="s">
        <v>913</v>
      </c>
      <c r="E69" s="7" t="s">
        <v>881</v>
      </c>
      <c r="F69" s="8">
        <v>2344.9299999999998</v>
      </c>
      <c r="G69" s="9"/>
      <c r="H69" s="8">
        <f>SUM(OrderBal9[[#This Row],[Annual
(Actual)]:[Unpaid]])</f>
        <v>2344.9299999999998</v>
      </c>
      <c r="I69"/>
    </row>
    <row r="70" spans="1:9" s="21" customFormat="1" ht="13" x14ac:dyDescent="0.3">
      <c r="A70" s="7" t="s">
        <v>570</v>
      </c>
      <c r="B70" s="7" t="s">
        <v>138</v>
      </c>
      <c r="C70" s="7" t="s">
        <v>139</v>
      </c>
      <c r="D70" s="7" t="s">
        <v>912</v>
      </c>
      <c r="E70" s="7" t="s">
        <v>13</v>
      </c>
      <c r="F70" s="8">
        <v>54997.98</v>
      </c>
      <c r="G70" s="9"/>
      <c r="H70" s="8">
        <f>SUM(OrderBal9[[#This Row],[Annual
(Actual)]:[Unpaid]])</f>
        <v>54997.98</v>
      </c>
      <c r="I70"/>
    </row>
    <row r="71" spans="1:9" s="21" customFormat="1" ht="13" x14ac:dyDescent="0.3">
      <c r="A71" s="7" t="s">
        <v>571</v>
      </c>
      <c r="B71" s="7" t="s">
        <v>140</v>
      </c>
      <c r="C71" s="7" t="s">
        <v>141</v>
      </c>
      <c r="D71" s="7" t="s">
        <v>912</v>
      </c>
      <c r="E71" s="7" t="s">
        <v>13</v>
      </c>
      <c r="F71" s="8">
        <v>1163201.19</v>
      </c>
      <c r="G71" s="9"/>
      <c r="H71" s="8">
        <f>SUM(OrderBal9[[#This Row],[Annual
(Actual)]:[Unpaid]])</f>
        <v>1163201.19</v>
      </c>
      <c r="I71"/>
    </row>
    <row r="72" spans="1:9" x14ac:dyDescent="0.25">
      <c r="A72" s="7" t="s">
        <v>572</v>
      </c>
      <c r="B72" s="7" t="s">
        <v>142</v>
      </c>
      <c r="C72" s="7" t="s">
        <v>143</v>
      </c>
      <c r="D72" s="7" t="s">
        <v>912</v>
      </c>
      <c r="E72" s="7" t="s">
        <v>13</v>
      </c>
      <c r="F72" s="8">
        <v>549266.69999999995</v>
      </c>
      <c r="G72" s="9"/>
      <c r="H72" s="8">
        <f>SUM(OrderBal9[[#This Row],[Annual
(Actual)]:[Unpaid]])</f>
        <v>549266.69999999995</v>
      </c>
    </row>
    <row r="73" spans="1:9" x14ac:dyDescent="0.25">
      <c r="A73" s="7" t="s">
        <v>573</v>
      </c>
      <c r="B73" s="7" t="s">
        <v>144</v>
      </c>
      <c r="C73" s="7" t="s">
        <v>145</v>
      </c>
      <c r="D73" s="7" t="s">
        <v>146</v>
      </c>
      <c r="E73" s="7" t="s">
        <v>13</v>
      </c>
      <c r="F73" s="8">
        <v>-0.03</v>
      </c>
      <c r="G73" s="9"/>
      <c r="H73" s="8">
        <f>SUM(OrderBal9[[#This Row],[Annual
(Actual)]:[Unpaid]])</f>
        <v>-0.03</v>
      </c>
    </row>
    <row r="74" spans="1:9" x14ac:dyDescent="0.25">
      <c r="A74" s="7" t="s">
        <v>574</v>
      </c>
      <c r="B74" s="7" t="s">
        <v>147</v>
      </c>
      <c r="C74" s="7" t="s">
        <v>148</v>
      </c>
      <c r="D74" s="7" t="s">
        <v>912</v>
      </c>
      <c r="E74" s="7" t="s">
        <v>13</v>
      </c>
      <c r="F74" s="8">
        <v>60511.07</v>
      </c>
      <c r="G74" s="9"/>
      <c r="H74" s="8">
        <f>SUM(OrderBal9[[#This Row],[Annual
(Actual)]:[Unpaid]])</f>
        <v>60511.07</v>
      </c>
    </row>
    <row r="75" spans="1:9" x14ac:dyDescent="0.25">
      <c r="A75" s="7" t="s">
        <v>575</v>
      </c>
      <c r="B75" s="7" t="s">
        <v>149</v>
      </c>
      <c r="C75" s="7" t="s">
        <v>150</v>
      </c>
      <c r="D75" s="7" t="s">
        <v>912</v>
      </c>
      <c r="E75" s="7" t="s">
        <v>13</v>
      </c>
      <c r="F75" s="8">
        <v>259281.89</v>
      </c>
      <c r="G75" s="9"/>
      <c r="H75" s="8">
        <f>SUM(OrderBal9[[#This Row],[Annual
(Actual)]:[Unpaid]])</f>
        <v>259281.89</v>
      </c>
    </row>
    <row r="76" spans="1:9" x14ac:dyDescent="0.25">
      <c r="A76" s="7" t="s">
        <v>576</v>
      </c>
      <c r="B76" s="7" t="s">
        <v>151</v>
      </c>
      <c r="C76" s="7" t="s">
        <v>152</v>
      </c>
      <c r="D76" s="7" t="s">
        <v>912</v>
      </c>
      <c r="E76" s="7" t="s">
        <v>881</v>
      </c>
      <c r="F76" s="8">
        <v>966138.21</v>
      </c>
      <c r="G76" s="10"/>
      <c r="H76" s="8">
        <f>SUM(OrderBal9[[#This Row],[Annual
(Actual)]:[Unpaid]])</f>
        <v>966138.21</v>
      </c>
    </row>
    <row r="77" spans="1:9" x14ac:dyDescent="0.25">
      <c r="A77" s="7" t="s">
        <v>577</v>
      </c>
      <c r="B77" s="7" t="s">
        <v>153</v>
      </c>
      <c r="C77" s="7" t="s">
        <v>154</v>
      </c>
      <c r="D77" s="7" t="s">
        <v>841</v>
      </c>
      <c r="E77" s="7" t="s">
        <v>13</v>
      </c>
      <c r="F77" s="8">
        <v>0.12</v>
      </c>
      <c r="G77" s="10"/>
      <c r="H77" s="8">
        <f>SUM(OrderBal9[[#This Row],[Annual
(Actual)]:[Unpaid]])</f>
        <v>0.12</v>
      </c>
    </row>
    <row r="78" spans="1:9" s="21" customFormat="1" ht="13" x14ac:dyDescent="0.3">
      <c r="A78" s="7" t="s">
        <v>578</v>
      </c>
      <c r="B78" s="7" t="s">
        <v>155</v>
      </c>
      <c r="C78" s="7" t="s">
        <v>156</v>
      </c>
      <c r="D78" s="7" t="s">
        <v>880</v>
      </c>
      <c r="E78" s="7" t="s">
        <v>13</v>
      </c>
      <c r="F78" s="8">
        <v>-0.02</v>
      </c>
      <c r="G78" s="11"/>
      <c r="H78" s="8">
        <f>SUM(OrderBal9[[#This Row],[Annual
(Actual)]:[Unpaid]])</f>
        <v>-0.02</v>
      </c>
      <c r="I78"/>
    </row>
    <row r="79" spans="1:9" x14ac:dyDescent="0.25">
      <c r="A79" s="7" t="s">
        <v>579</v>
      </c>
      <c r="B79" s="7" t="s">
        <v>157</v>
      </c>
      <c r="C79" s="7" t="s">
        <v>158</v>
      </c>
      <c r="D79" s="7" t="s">
        <v>912</v>
      </c>
      <c r="E79" s="7" t="s">
        <v>13</v>
      </c>
      <c r="F79" s="8">
        <v>182672.15</v>
      </c>
      <c r="G79" s="9"/>
      <c r="H79" s="8">
        <f>SUM(OrderBal9[[#This Row],[Annual
(Actual)]:[Unpaid]])</f>
        <v>182672.15</v>
      </c>
    </row>
    <row r="80" spans="1:9" x14ac:dyDescent="0.25">
      <c r="A80" s="7" t="s">
        <v>580</v>
      </c>
      <c r="B80" s="7" t="s">
        <v>159</v>
      </c>
      <c r="C80" s="7" t="s">
        <v>160</v>
      </c>
      <c r="D80" s="7" t="s">
        <v>912</v>
      </c>
      <c r="E80" s="7" t="s">
        <v>13</v>
      </c>
      <c r="F80" s="8">
        <v>1057683.29</v>
      </c>
      <c r="G80" s="9"/>
      <c r="H80" s="8">
        <f>SUM(OrderBal9[[#This Row],[Annual
(Actual)]:[Unpaid]])</f>
        <v>1057683.29</v>
      </c>
    </row>
    <row r="81" spans="1:9" x14ac:dyDescent="0.25">
      <c r="A81" s="7" t="s">
        <v>581</v>
      </c>
      <c r="B81" s="7" t="s">
        <v>916</v>
      </c>
      <c r="C81" s="7" t="s">
        <v>162</v>
      </c>
      <c r="D81" s="7" t="s">
        <v>912</v>
      </c>
      <c r="E81" s="7" t="s">
        <v>13</v>
      </c>
      <c r="F81" s="8">
        <v>0.13</v>
      </c>
      <c r="G81" s="9"/>
      <c r="H81" s="8">
        <f>SUM(OrderBal9[[#This Row],[Annual
(Actual)]:[Unpaid]])</f>
        <v>0.13</v>
      </c>
    </row>
    <row r="82" spans="1:9" x14ac:dyDescent="0.25">
      <c r="A82" s="7" t="s">
        <v>582</v>
      </c>
      <c r="B82" s="7" t="s">
        <v>163</v>
      </c>
      <c r="C82" s="7" t="s">
        <v>164</v>
      </c>
      <c r="D82" s="7" t="s">
        <v>913</v>
      </c>
      <c r="E82" s="7" t="s">
        <v>13</v>
      </c>
      <c r="F82" s="8">
        <v>0.08</v>
      </c>
      <c r="G82" s="9"/>
      <c r="H82" s="8">
        <f>SUM(OrderBal9[[#This Row],[Annual
(Actual)]:[Unpaid]])</f>
        <v>0.08</v>
      </c>
    </row>
    <row r="83" spans="1:9" s="21" customFormat="1" ht="13" x14ac:dyDescent="0.3">
      <c r="A83" s="7" t="s">
        <v>584</v>
      </c>
      <c r="B83" s="7" t="s">
        <v>167</v>
      </c>
      <c r="C83" s="7" t="s">
        <v>168</v>
      </c>
      <c r="D83" s="7" t="s">
        <v>912</v>
      </c>
      <c r="E83" s="7" t="s">
        <v>13</v>
      </c>
      <c r="F83" s="8">
        <v>129190.09</v>
      </c>
      <c r="G83" s="9"/>
      <c r="H83" s="8">
        <f>SUM(OrderBal9[[#This Row],[Annual
(Actual)]:[Unpaid]])</f>
        <v>129190.09</v>
      </c>
      <c r="I83"/>
    </row>
    <row r="84" spans="1:9" x14ac:dyDescent="0.25">
      <c r="A84" s="7" t="s">
        <v>585</v>
      </c>
      <c r="B84" s="7" t="s">
        <v>169</v>
      </c>
      <c r="C84" s="7" t="s">
        <v>168</v>
      </c>
      <c r="D84" s="7" t="s">
        <v>912</v>
      </c>
      <c r="E84" s="7" t="s">
        <v>13</v>
      </c>
      <c r="F84" s="8">
        <v>870833.21</v>
      </c>
      <c r="G84" s="9"/>
      <c r="H84" s="8">
        <f>SUM(OrderBal9[[#This Row],[Annual
(Actual)]:[Unpaid]])</f>
        <v>870833.21</v>
      </c>
    </row>
    <row r="85" spans="1:9" x14ac:dyDescent="0.25">
      <c r="A85" s="7" t="s">
        <v>586</v>
      </c>
      <c r="B85" s="7" t="s">
        <v>170</v>
      </c>
      <c r="C85" s="7" t="s">
        <v>171</v>
      </c>
      <c r="D85" s="7" t="s">
        <v>913</v>
      </c>
      <c r="E85" s="7" t="s">
        <v>13</v>
      </c>
      <c r="F85" s="8">
        <v>0.03</v>
      </c>
      <c r="G85" s="9"/>
      <c r="H85" s="8">
        <f>SUM(OrderBal9[[#This Row],[Annual
(Actual)]:[Unpaid]])</f>
        <v>0.03</v>
      </c>
    </row>
    <row r="86" spans="1:9" s="21" customFormat="1" ht="13" x14ac:dyDescent="0.3">
      <c r="A86" s="7" t="s">
        <v>587</v>
      </c>
      <c r="B86" s="7" t="s">
        <v>172</v>
      </c>
      <c r="C86" s="7" t="s">
        <v>173</v>
      </c>
      <c r="D86" s="7" t="s">
        <v>912</v>
      </c>
      <c r="E86" s="7" t="s">
        <v>13</v>
      </c>
      <c r="F86" s="8">
        <v>141467.17000000001</v>
      </c>
      <c r="G86" s="9"/>
      <c r="H86" s="8">
        <f>SUM(OrderBal9[[#This Row],[Annual
(Actual)]:[Unpaid]])</f>
        <v>141467.17000000001</v>
      </c>
      <c r="I86"/>
    </row>
    <row r="87" spans="1:9" x14ac:dyDescent="0.25">
      <c r="A87" s="7" t="s">
        <v>589</v>
      </c>
      <c r="B87" s="7" t="s">
        <v>176</v>
      </c>
      <c r="C87" s="7" t="s">
        <v>177</v>
      </c>
      <c r="D87" s="7" t="s">
        <v>812</v>
      </c>
      <c r="E87" s="7" t="s">
        <v>881</v>
      </c>
      <c r="F87" s="8">
        <v>-0.06</v>
      </c>
      <c r="G87" s="9"/>
      <c r="H87" s="8">
        <f>SUM(OrderBal9[[#This Row],[Annual
(Actual)]:[Unpaid]])</f>
        <v>-0.06</v>
      </c>
    </row>
    <row r="88" spans="1:9" x14ac:dyDescent="0.25">
      <c r="A88" s="7" t="s">
        <v>590</v>
      </c>
      <c r="B88" s="7" t="s">
        <v>178</v>
      </c>
      <c r="C88" s="7" t="s">
        <v>179</v>
      </c>
      <c r="D88" s="7" t="s">
        <v>26</v>
      </c>
      <c r="E88" s="7" t="s">
        <v>13</v>
      </c>
      <c r="F88" s="8">
        <v>-0.16</v>
      </c>
      <c r="G88" s="9"/>
      <c r="H88" s="8">
        <f>SUM(OrderBal9[[#This Row],[Annual
(Actual)]:[Unpaid]])</f>
        <v>-0.16</v>
      </c>
    </row>
    <row r="89" spans="1:9" s="21" customFormat="1" ht="13" x14ac:dyDescent="0.3">
      <c r="A89" s="7" t="s">
        <v>591</v>
      </c>
      <c r="B89" s="7" t="s">
        <v>180</v>
      </c>
      <c r="C89" s="7" t="s">
        <v>181</v>
      </c>
      <c r="D89" s="7" t="s">
        <v>912</v>
      </c>
      <c r="E89" s="7" t="s">
        <v>881</v>
      </c>
      <c r="F89" s="8">
        <v>26560.38</v>
      </c>
      <c r="G89" s="9"/>
      <c r="H89" s="8">
        <f>SUM(OrderBal9[[#This Row],[Annual
(Actual)]:[Unpaid]])</f>
        <v>26560.38</v>
      </c>
      <c r="I89"/>
    </row>
    <row r="90" spans="1:9" s="21" customFormat="1" ht="13" x14ac:dyDescent="0.3">
      <c r="A90" s="7" t="s">
        <v>592</v>
      </c>
      <c r="B90" s="7" t="s">
        <v>182</v>
      </c>
      <c r="C90" s="7" t="s">
        <v>183</v>
      </c>
      <c r="D90" s="7" t="s">
        <v>912</v>
      </c>
      <c r="E90" s="7" t="s">
        <v>13</v>
      </c>
      <c r="F90" s="8">
        <v>526670.18000000005</v>
      </c>
      <c r="G90" s="9"/>
      <c r="H90" s="8">
        <f>SUM(OrderBal9[[#This Row],[Annual
(Actual)]:[Unpaid]])</f>
        <v>526670.18000000005</v>
      </c>
      <c r="I90"/>
    </row>
    <row r="91" spans="1:9" s="21" customFormat="1" ht="13.5" customHeight="1" x14ac:dyDescent="0.3">
      <c r="A91" s="7" t="s">
        <v>824</v>
      </c>
      <c r="B91" s="7" t="s">
        <v>825</v>
      </c>
      <c r="C91" s="7" t="s">
        <v>826</v>
      </c>
      <c r="D91" s="7" t="s">
        <v>912</v>
      </c>
      <c r="E91" s="7" t="s">
        <v>13</v>
      </c>
      <c r="F91" s="8">
        <v>383728</v>
      </c>
      <c r="G91" s="9"/>
      <c r="H91" s="8">
        <f>SUM(OrderBal9[[#This Row],[Annual
(Actual)]:[Unpaid]])</f>
        <v>383728</v>
      </c>
      <c r="I91"/>
    </row>
    <row r="92" spans="1:9" s="21" customFormat="1" ht="12" customHeight="1" x14ac:dyDescent="0.3">
      <c r="A92" s="7" t="s">
        <v>593</v>
      </c>
      <c r="B92" s="7" t="s">
        <v>184</v>
      </c>
      <c r="C92" s="7" t="s">
        <v>185</v>
      </c>
      <c r="D92" s="7" t="s">
        <v>912</v>
      </c>
      <c r="E92" s="7" t="s">
        <v>13</v>
      </c>
      <c r="F92" s="8">
        <v>1793792.72</v>
      </c>
      <c r="G92" s="9"/>
      <c r="H92" s="8">
        <f>SUM(OrderBal9[[#This Row],[Annual
(Actual)]:[Unpaid]])</f>
        <v>1793792.72</v>
      </c>
      <c r="I92"/>
    </row>
    <row r="93" spans="1:9" x14ac:dyDescent="0.25">
      <c r="A93" s="7" t="s">
        <v>594</v>
      </c>
      <c r="B93" s="7" t="s">
        <v>186</v>
      </c>
      <c r="C93" s="7" t="s">
        <v>187</v>
      </c>
      <c r="D93" s="7" t="s">
        <v>912</v>
      </c>
      <c r="E93" s="7" t="s">
        <v>13</v>
      </c>
      <c r="F93" s="8">
        <v>95002.52</v>
      </c>
      <c r="G93" s="9"/>
      <c r="H93" s="8">
        <f>SUM(OrderBal9[[#This Row],[Annual
(Actual)]:[Unpaid]])</f>
        <v>95002.52</v>
      </c>
    </row>
    <row r="94" spans="1:9" x14ac:dyDescent="0.25">
      <c r="A94" s="7" t="s">
        <v>595</v>
      </c>
      <c r="B94" s="7" t="s">
        <v>188</v>
      </c>
      <c r="C94" s="7" t="s">
        <v>189</v>
      </c>
      <c r="D94" s="7" t="s">
        <v>912</v>
      </c>
      <c r="E94" s="7" t="s">
        <v>13</v>
      </c>
      <c r="F94" s="8">
        <v>138092.82</v>
      </c>
      <c r="G94" s="9"/>
      <c r="H94" s="8">
        <f>SUM(OrderBal9[[#This Row],[Annual
(Actual)]:[Unpaid]])</f>
        <v>138092.82</v>
      </c>
    </row>
    <row r="95" spans="1:9" x14ac:dyDescent="0.25">
      <c r="A95" s="7" t="s">
        <v>596</v>
      </c>
      <c r="B95" s="7" t="s">
        <v>190</v>
      </c>
      <c r="C95" s="7" t="s">
        <v>191</v>
      </c>
      <c r="D95" s="7" t="s">
        <v>912</v>
      </c>
      <c r="E95" s="7" t="s">
        <v>881</v>
      </c>
      <c r="F95" s="8">
        <v>98770.63</v>
      </c>
      <c r="G95" s="9"/>
      <c r="H95" s="8">
        <f>SUM(OrderBal9[[#This Row],[Annual
(Actual)]:[Unpaid]])</f>
        <v>98770.63</v>
      </c>
    </row>
    <row r="96" spans="1:9" s="21" customFormat="1" ht="13" x14ac:dyDescent="0.3">
      <c r="A96" s="7" t="s">
        <v>597</v>
      </c>
      <c r="B96" s="7" t="s">
        <v>192</v>
      </c>
      <c r="C96" s="7" t="s">
        <v>193</v>
      </c>
      <c r="D96" s="7" t="s">
        <v>912</v>
      </c>
      <c r="E96" s="7" t="s">
        <v>13</v>
      </c>
      <c r="F96" s="8">
        <v>218836.75</v>
      </c>
      <c r="G96" s="9"/>
      <c r="H96" s="8">
        <f>SUM(OrderBal9[[#This Row],[Annual
(Actual)]:[Unpaid]])</f>
        <v>218836.75</v>
      </c>
      <c r="I96"/>
    </row>
    <row r="97" spans="1:9" s="21" customFormat="1" ht="13" x14ac:dyDescent="0.3">
      <c r="A97" s="7" t="s">
        <v>598</v>
      </c>
      <c r="B97" s="7" t="s">
        <v>194</v>
      </c>
      <c r="C97" s="7" t="s">
        <v>195</v>
      </c>
      <c r="D97" s="7" t="s">
        <v>912</v>
      </c>
      <c r="E97" s="7" t="s">
        <v>13</v>
      </c>
      <c r="F97" s="8">
        <v>201066</v>
      </c>
      <c r="G97" s="9"/>
      <c r="H97" s="8">
        <f>SUM(OrderBal9[[#This Row],[Annual
(Actual)]:[Unpaid]])</f>
        <v>201066</v>
      </c>
      <c r="I97"/>
    </row>
    <row r="98" spans="1:9" s="21" customFormat="1" ht="13" x14ac:dyDescent="0.3">
      <c r="A98" s="7" t="s">
        <v>599</v>
      </c>
      <c r="B98" s="7" t="s">
        <v>196</v>
      </c>
      <c r="C98" s="7" t="s">
        <v>197</v>
      </c>
      <c r="D98" s="7" t="s">
        <v>913</v>
      </c>
      <c r="E98" s="7" t="s">
        <v>48</v>
      </c>
      <c r="F98" s="8">
        <v>748434.76</v>
      </c>
      <c r="G98" s="9"/>
      <c r="H98" s="8">
        <f>SUM(OrderBal9[[#This Row],[Annual
(Actual)]:[Unpaid]])</f>
        <v>748434.76</v>
      </c>
      <c r="I98"/>
    </row>
    <row r="99" spans="1:9" x14ac:dyDescent="0.25">
      <c r="A99" s="7" t="s">
        <v>600</v>
      </c>
      <c r="B99" s="7" t="s">
        <v>198</v>
      </c>
      <c r="C99" s="7" t="s">
        <v>199</v>
      </c>
      <c r="D99" s="7" t="s">
        <v>912</v>
      </c>
      <c r="E99" s="7" t="s">
        <v>13</v>
      </c>
      <c r="F99" s="8">
        <v>66567.8</v>
      </c>
      <c r="G99" s="9"/>
      <c r="H99" s="8">
        <f>SUM(OrderBal9[[#This Row],[Annual
(Actual)]:[Unpaid]])</f>
        <v>66567.8</v>
      </c>
    </row>
    <row r="100" spans="1:9" s="21" customFormat="1" ht="13" x14ac:dyDescent="0.3">
      <c r="A100" s="7" t="s">
        <v>601</v>
      </c>
      <c r="B100" s="7" t="s">
        <v>200</v>
      </c>
      <c r="C100" s="7" t="s">
        <v>201</v>
      </c>
      <c r="D100" s="7" t="s">
        <v>912</v>
      </c>
      <c r="E100" s="7" t="s">
        <v>13</v>
      </c>
      <c r="F100" s="8">
        <v>133892.53</v>
      </c>
      <c r="G100" s="9"/>
      <c r="H100" s="8">
        <f>SUM(OrderBal9[[#This Row],[Annual
(Actual)]:[Unpaid]])</f>
        <v>133892.53</v>
      </c>
      <c r="I100"/>
    </row>
    <row r="101" spans="1:9" x14ac:dyDescent="0.25">
      <c r="A101" s="7" t="s">
        <v>602</v>
      </c>
      <c r="B101" s="7" t="s">
        <v>202</v>
      </c>
      <c r="C101" s="7" t="s">
        <v>203</v>
      </c>
      <c r="D101" s="7" t="s">
        <v>204</v>
      </c>
      <c r="E101" s="7" t="s">
        <v>881</v>
      </c>
      <c r="F101" s="8">
        <v>-0.17</v>
      </c>
      <c r="G101" s="9"/>
      <c r="H101" s="8">
        <f>SUM(OrderBal9[[#This Row],[Annual
(Actual)]:[Unpaid]])</f>
        <v>-0.17</v>
      </c>
    </row>
    <row r="102" spans="1:9" x14ac:dyDescent="0.25">
      <c r="A102" s="7" t="s">
        <v>603</v>
      </c>
      <c r="B102" s="7" t="s">
        <v>205</v>
      </c>
      <c r="C102" s="7" t="s">
        <v>206</v>
      </c>
      <c r="D102" s="7" t="s">
        <v>912</v>
      </c>
      <c r="E102" s="7" t="s">
        <v>48</v>
      </c>
      <c r="F102" s="8">
        <v>577611.01</v>
      </c>
      <c r="G102" s="9"/>
      <c r="H102" s="8">
        <f>SUM(OrderBal9[[#This Row],[Annual
(Actual)]:[Unpaid]])</f>
        <v>577611.01</v>
      </c>
    </row>
    <row r="103" spans="1:9" x14ac:dyDescent="0.25">
      <c r="A103" s="7" t="s">
        <v>604</v>
      </c>
      <c r="B103" s="7" t="s">
        <v>207</v>
      </c>
      <c r="C103" s="7" t="s">
        <v>208</v>
      </c>
      <c r="D103" s="7" t="s">
        <v>912</v>
      </c>
      <c r="E103" s="7" t="s">
        <v>13</v>
      </c>
      <c r="F103" s="8">
        <v>76666.740000000005</v>
      </c>
      <c r="G103" s="12"/>
      <c r="H103" s="8">
        <f>SUM(OrderBal9[[#This Row],[Annual
(Actual)]:[Unpaid]])</f>
        <v>76666.740000000005</v>
      </c>
    </row>
    <row r="104" spans="1:9" x14ac:dyDescent="0.25">
      <c r="A104" s="7" t="s">
        <v>605</v>
      </c>
      <c r="B104" s="7" t="s">
        <v>209</v>
      </c>
      <c r="C104" s="7" t="s">
        <v>208</v>
      </c>
      <c r="D104" s="7" t="s">
        <v>912</v>
      </c>
      <c r="E104" s="7" t="s">
        <v>13</v>
      </c>
      <c r="F104" s="8">
        <v>1257750</v>
      </c>
      <c r="G104" s="9"/>
      <c r="H104" s="8">
        <f>SUM(OrderBal9[[#This Row],[Annual
(Actual)]:[Unpaid]])</f>
        <v>1257750</v>
      </c>
    </row>
    <row r="105" spans="1:9" x14ac:dyDescent="0.25">
      <c r="A105" s="7" t="s">
        <v>606</v>
      </c>
      <c r="B105" s="7" t="s">
        <v>210</v>
      </c>
      <c r="C105" s="7" t="s">
        <v>211</v>
      </c>
      <c r="D105" s="7" t="s">
        <v>912</v>
      </c>
      <c r="E105" s="7" t="s">
        <v>881</v>
      </c>
      <c r="F105" s="8">
        <v>526976.11</v>
      </c>
      <c r="G105" s="9"/>
      <c r="H105" s="8">
        <f>SUM(OrderBal9[[#This Row],[Annual
(Actual)]:[Unpaid]])</f>
        <v>526976.11</v>
      </c>
    </row>
    <row r="106" spans="1:9" x14ac:dyDescent="0.25">
      <c r="A106" s="7" t="s">
        <v>607</v>
      </c>
      <c r="B106" s="7" t="s">
        <v>212</v>
      </c>
      <c r="C106" s="7" t="s">
        <v>213</v>
      </c>
      <c r="D106" s="7" t="s">
        <v>912</v>
      </c>
      <c r="E106" s="7" t="s">
        <v>881</v>
      </c>
      <c r="F106" s="8">
        <v>128204.95</v>
      </c>
      <c r="G106" s="9"/>
      <c r="H106" s="8">
        <f>SUM(OrderBal9[[#This Row],[Annual
(Actual)]:[Unpaid]])</f>
        <v>128204.95</v>
      </c>
    </row>
    <row r="107" spans="1:9" x14ac:dyDescent="0.25">
      <c r="A107" s="7" t="s">
        <v>608</v>
      </c>
      <c r="B107" s="7" t="s">
        <v>214</v>
      </c>
      <c r="C107" s="7" t="s">
        <v>215</v>
      </c>
      <c r="D107" s="7" t="s">
        <v>912</v>
      </c>
      <c r="E107" s="7" t="s">
        <v>13</v>
      </c>
      <c r="F107" s="8">
        <v>254880.72</v>
      </c>
      <c r="G107" s="9"/>
      <c r="H107" s="8">
        <f>SUM(OrderBal9[[#This Row],[Annual
(Actual)]:[Unpaid]])</f>
        <v>254880.72</v>
      </c>
    </row>
    <row r="108" spans="1:9" x14ac:dyDescent="0.25">
      <c r="A108" s="7" t="s">
        <v>609</v>
      </c>
      <c r="B108" s="7" t="s">
        <v>217</v>
      </c>
      <c r="C108" s="7" t="s">
        <v>218</v>
      </c>
      <c r="D108" s="7" t="s">
        <v>912</v>
      </c>
      <c r="E108" s="7" t="s">
        <v>13</v>
      </c>
      <c r="F108" s="8">
        <v>444983.5</v>
      </c>
      <c r="G108" s="9"/>
      <c r="H108" s="8">
        <f>SUM(OrderBal9[[#This Row],[Annual
(Actual)]:[Unpaid]])</f>
        <v>444983.5</v>
      </c>
    </row>
    <row r="109" spans="1:9" x14ac:dyDescent="0.25">
      <c r="A109" s="7" t="s">
        <v>610</v>
      </c>
      <c r="B109" s="7" t="s">
        <v>219</v>
      </c>
      <c r="C109" s="7" t="s">
        <v>220</v>
      </c>
      <c r="D109" s="7" t="s">
        <v>912</v>
      </c>
      <c r="E109" s="7" t="s">
        <v>13</v>
      </c>
      <c r="F109" s="8">
        <v>352632.84</v>
      </c>
      <c r="G109" s="9"/>
      <c r="H109" s="8">
        <f>SUM(OrderBal9[[#This Row],[Annual
(Actual)]:[Unpaid]])</f>
        <v>352632.84</v>
      </c>
    </row>
    <row r="110" spans="1:9" s="21" customFormat="1" ht="13" x14ac:dyDescent="0.3">
      <c r="A110" s="7" t="s">
        <v>611</v>
      </c>
      <c r="B110" s="7" t="s">
        <v>221</v>
      </c>
      <c r="C110" s="7" t="s">
        <v>222</v>
      </c>
      <c r="D110" s="7" t="s">
        <v>912</v>
      </c>
      <c r="E110" s="7" t="s">
        <v>13</v>
      </c>
      <c r="F110" s="8">
        <v>682803.45</v>
      </c>
      <c r="G110" s="9"/>
      <c r="H110" s="8">
        <f>SUM(OrderBal9[[#This Row],[Annual
(Actual)]:[Unpaid]])</f>
        <v>682803.45</v>
      </c>
      <c r="I110"/>
    </row>
    <row r="111" spans="1:9" x14ac:dyDescent="0.25">
      <c r="A111" s="7" t="s">
        <v>612</v>
      </c>
      <c r="B111" s="7" t="s">
        <v>223</v>
      </c>
      <c r="C111" s="7" t="s">
        <v>224</v>
      </c>
      <c r="D111" s="7" t="s">
        <v>913</v>
      </c>
      <c r="E111" s="7" t="s">
        <v>13</v>
      </c>
      <c r="F111" s="8">
        <v>-0.12</v>
      </c>
      <c r="G111" s="9"/>
      <c r="H111" s="8">
        <f>SUM(OrderBal9[[#This Row],[Annual
(Actual)]:[Unpaid]])</f>
        <v>-0.12</v>
      </c>
    </row>
    <row r="112" spans="1:9" x14ac:dyDescent="0.25">
      <c r="A112" s="7" t="s">
        <v>781</v>
      </c>
      <c r="B112" s="7" t="s">
        <v>782</v>
      </c>
      <c r="C112" s="7" t="s">
        <v>783</v>
      </c>
      <c r="D112" s="7" t="s">
        <v>913</v>
      </c>
      <c r="E112" s="7" t="s">
        <v>881</v>
      </c>
      <c r="F112" s="8">
        <v>-0.37</v>
      </c>
      <c r="G112" s="9"/>
      <c r="H112" s="8">
        <f>SUM(OrderBal9[[#This Row],[Annual
(Actual)]:[Unpaid]])</f>
        <v>-0.37</v>
      </c>
    </row>
    <row r="113" spans="1:9" x14ac:dyDescent="0.25">
      <c r="A113" s="7" t="s">
        <v>613</v>
      </c>
      <c r="B113" s="7" t="s">
        <v>225</v>
      </c>
      <c r="C113" s="7" t="s">
        <v>226</v>
      </c>
      <c r="D113" s="7" t="s">
        <v>912</v>
      </c>
      <c r="E113" s="7" t="s">
        <v>13</v>
      </c>
      <c r="F113" s="8">
        <v>731567.66</v>
      </c>
      <c r="G113" s="9"/>
      <c r="H113" s="8">
        <f>SUM(OrderBal9[[#This Row],[Annual
(Actual)]:[Unpaid]])</f>
        <v>731567.66</v>
      </c>
    </row>
    <row r="114" spans="1:9" x14ac:dyDescent="0.25">
      <c r="A114" s="7" t="s">
        <v>614</v>
      </c>
      <c r="B114" s="7" t="s">
        <v>227</v>
      </c>
      <c r="C114" s="7" t="s">
        <v>228</v>
      </c>
      <c r="D114" s="7" t="s">
        <v>912</v>
      </c>
      <c r="E114" s="7" t="s">
        <v>13</v>
      </c>
      <c r="F114" s="8">
        <v>151150.25</v>
      </c>
      <c r="G114" s="9"/>
      <c r="H114" s="8">
        <f>SUM(OrderBal9[[#This Row],[Annual
(Actual)]:[Unpaid]])</f>
        <v>151150.25</v>
      </c>
    </row>
    <row r="115" spans="1:9" x14ac:dyDescent="0.25">
      <c r="A115" s="7" t="s">
        <v>615</v>
      </c>
      <c r="B115" s="7" t="s">
        <v>229</v>
      </c>
      <c r="C115" s="7" t="s">
        <v>230</v>
      </c>
      <c r="D115" s="7" t="s">
        <v>912</v>
      </c>
      <c r="E115" s="7" t="s">
        <v>881</v>
      </c>
      <c r="F115" s="8">
        <v>132486.16</v>
      </c>
      <c r="G115" s="9"/>
      <c r="H115" s="8">
        <f>SUM(OrderBal9[[#This Row],[Annual
(Actual)]:[Unpaid]])</f>
        <v>132486.16</v>
      </c>
    </row>
    <row r="116" spans="1:9" x14ac:dyDescent="0.25">
      <c r="A116" s="7" t="s">
        <v>616</v>
      </c>
      <c r="B116" s="7" t="s">
        <v>231</v>
      </c>
      <c r="C116" s="7" t="s">
        <v>232</v>
      </c>
      <c r="D116" s="7" t="s">
        <v>56</v>
      </c>
      <c r="E116" s="7" t="s">
        <v>881</v>
      </c>
      <c r="F116" s="8">
        <v>0.04</v>
      </c>
      <c r="G116" s="9"/>
      <c r="H116" s="8">
        <f>SUM(OrderBal9[[#This Row],[Annual
(Actual)]:[Unpaid]])</f>
        <v>0.04</v>
      </c>
    </row>
    <row r="117" spans="1:9" x14ac:dyDescent="0.25">
      <c r="A117" s="7" t="s">
        <v>617</v>
      </c>
      <c r="B117" s="7" t="s">
        <v>233</v>
      </c>
      <c r="C117" s="7" t="s">
        <v>234</v>
      </c>
      <c r="D117" s="7" t="s">
        <v>912</v>
      </c>
      <c r="E117" s="7" t="s">
        <v>13</v>
      </c>
      <c r="F117" s="8">
        <v>10690.81</v>
      </c>
      <c r="G117" s="9"/>
      <c r="H117" s="8">
        <f>SUM(OrderBal9[[#This Row],[Annual
(Actual)]:[Unpaid]])</f>
        <v>10690.81</v>
      </c>
    </row>
    <row r="118" spans="1:9" x14ac:dyDescent="0.25">
      <c r="A118" s="7" t="s">
        <v>618</v>
      </c>
      <c r="B118" s="7" t="s">
        <v>235</v>
      </c>
      <c r="C118" s="7" t="s">
        <v>236</v>
      </c>
      <c r="D118" s="7" t="s">
        <v>237</v>
      </c>
      <c r="E118" s="7" t="s">
        <v>13</v>
      </c>
      <c r="F118" s="8">
        <v>11455.11</v>
      </c>
      <c r="G118" s="9"/>
      <c r="H118" s="8">
        <f>SUM(OrderBal9[[#This Row],[Annual
(Actual)]:[Unpaid]])</f>
        <v>11455.11</v>
      </c>
    </row>
    <row r="119" spans="1:9" x14ac:dyDescent="0.25">
      <c r="A119" s="7" t="s">
        <v>619</v>
      </c>
      <c r="B119" s="7" t="s">
        <v>238</v>
      </c>
      <c r="C119" s="7" t="s">
        <v>239</v>
      </c>
      <c r="D119" s="7" t="s">
        <v>912</v>
      </c>
      <c r="E119" s="7" t="s">
        <v>13</v>
      </c>
      <c r="F119" s="8">
        <v>368428.92</v>
      </c>
      <c r="G119" s="9"/>
      <c r="H119" s="8">
        <f>SUM(OrderBal9[[#This Row],[Annual
(Actual)]:[Unpaid]])</f>
        <v>368428.92</v>
      </c>
    </row>
    <row r="120" spans="1:9" s="21" customFormat="1" ht="13" x14ac:dyDescent="0.3">
      <c r="A120" s="7" t="s">
        <v>620</v>
      </c>
      <c r="B120" s="7" t="s">
        <v>240</v>
      </c>
      <c r="C120" s="7" t="s">
        <v>241</v>
      </c>
      <c r="D120" s="7" t="s">
        <v>912</v>
      </c>
      <c r="E120" s="7" t="s">
        <v>13</v>
      </c>
      <c r="F120" s="8">
        <v>875952</v>
      </c>
      <c r="G120" s="9"/>
      <c r="H120" s="8">
        <f>SUM(OrderBal9[[#This Row],[Annual
(Actual)]:[Unpaid]])</f>
        <v>875952</v>
      </c>
      <c r="I120"/>
    </row>
    <row r="121" spans="1:9" x14ac:dyDescent="0.25">
      <c r="A121" s="7" t="s">
        <v>621</v>
      </c>
      <c r="B121" s="7" t="s">
        <v>242</v>
      </c>
      <c r="C121" s="7" t="s">
        <v>243</v>
      </c>
      <c r="D121" s="7" t="s">
        <v>912</v>
      </c>
      <c r="E121" s="7" t="s">
        <v>13</v>
      </c>
      <c r="F121" s="8">
        <v>89802.44</v>
      </c>
      <c r="G121" s="9"/>
      <c r="H121" s="8">
        <f>SUM(OrderBal9[[#This Row],[Annual
(Actual)]:[Unpaid]])</f>
        <v>89802.44</v>
      </c>
    </row>
    <row r="122" spans="1:9" x14ac:dyDescent="0.25">
      <c r="A122" s="7" t="s">
        <v>622</v>
      </c>
      <c r="B122" s="7" t="s">
        <v>244</v>
      </c>
      <c r="C122" s="7" t="s">
        <v>245</v>
      </c>
      <c r="D122" s="7" t="s">
        <v>912</v>
      </c>
      <c r="E122" s="7" t="s">
        <v>881</v>
      </c>
      <c r="F122" s="8">
        <v>187047.97</v>
      </c>
      <c r="G122" s="9"/>
      <c r="H122" s="8">
        <f>SUM(OrderBal9[[#This Row],[Annual
(Actual)]:[Unpaid]])</f>
        <v>187047.97</v>
      </c>
    </row>
    <row r="123" spans="1:9" s="21" customFormat="1" ht="13" x14ac:dyDescent="0.3">
      <c r="A123" s="7" t="s">
        <v>623</v>
      </c>
      <c r="B123" s="7" t="s">
        <v>246</v>
      </c>
      <c r="C123" s="7" t="s">
        <v>247</v>
      </c>
      <c r="D123" s="7" t="s">
        <v>912</v>
      </c>
      <c r="E123" s="7" t="s">
        <v>13</v>
      </c>
      <c r="F123" s="8">
        <v>214086.06</v>
      </c>
      <c r="G123" s="9"/>
      <c r="H123" s="8">
        <f>SUM(OrderBal9[[#This Row],[Annual
(Actual)]:[Unpaid]])</f>
        <v>214086.06</v>
      </c>
      <c r="I123"/>
    </row>
    <row r="124" spans="1:9" s="21" customFormat="1" ht="13" x14ac:dyDescent="0.3">
      <c r="A124" s="7" t="s">
        <v>624</v>
      </c>
      <c r="B124" s="7" t="s">
        <v>248</v>
      </c>
      <c r="C124" s="7" t="s">
        <v>249</v>
      </c>
      <c r="D124" s="7" t="s">
        <v>912</v>
      </c>
      <c r="E124" s="7" t="s">
        <v>13</v>
      </c>
      <c r="F124" s="8">
        <v>935000</v>
      </c>
      <c r="G124" s="9"/>
      <c r="H124" s="8">
        <f>SUM(OrderBal9[[#This Row],[Annual
(Actual)]:[Unpaid]])</f>
        <v>935000</v>
      </c>
      <c r="I124"/>
    </row>
    <row r="125" spans="1:9" x14ac:dyDescent="0.25">
      <c r="A125" s="7" t="s">
        <v>625</v>
      </c>
      <c r="B125" s="7" t="s">
        <v>250</v>
      </c>
      <c r="C125" s="7" t="s">
        <v>251</v>
      </c>
      <c r="D125" s="7" t="s">
        <v>72</v>
      </c>
      <c r="E125" s="7" t="s">
        <v>13</v>
      </c>
      <c r="F125" s="8">
        <v>138.94</v>
      </c>
      <c r="G125" s="9"/>
      <c r="H125" s="8">
        <f>SUM(OrderBal9[[#This Row],[Annual
(Actual)]:[Unpaid]])</f>
        <v>138.94</v>
      </c>
    </row>
    <row r="126" spans="1:9" x14ac:dyDescent="0.25">
      <c r="A126" s="7" t="s">
        <v>626</v>
      </c>
      <c r="B126" s="7" t="s">
        <v>252</v>
      </c>
      <c r="C126" s="7" t="s">
        <v>251</v>
      </c>
      <c r="D126" s="7" t="s">
        <v>912</v>
      </c>
      <c r="E126" s="7" t="s">
        <v>13</v>
      </c>
      <c r="F126" s="8">
        <v>16200.96</v>
      </c>
      <c r="G126" s="9"/>
      <c r="H126" s="8">
        <f>SUM(OrderBal9[[#This Row],[Annual
(Actual)]:[Unpaid]])</f>
        <v>16200.96</v>
      </c>
    </row>
    <row r="127" spans="1:9" s="21" customFormat="1" ht="13" x14ac:dyDescent="0.3">
      <c r="A127" s="7" t="s">
        <v>627</v>
      </c>
      <c r="B127" s="7" t="s">
        <v>253</v>
      </c>
      <c r="C127" s="7" t="s">
        <v>254</v>
      </c>
      <c r="D127" s="7" t="s">
        <v>912</v>
      </c>
      <c r="E127" s="7" t="s">
        <v>881</v>
      </c>
      <c r="F127" s="8">
        <v>-48667.5</v>
      </c>
      <c r="G127" s="9"/>
      <c r="H127" s="8">
        <f>SUM(OrderBal9[[#This Row],[Annual
(Actual)]:[Unpaid]])</f>
        <v>-48667.5</v>
      </c>
      <c r="I127"/>
    </row>
    <row r="128" spans="1:9" s="21" customFormat="1" ht="13" x14ac:dyDescent="0.3">
      <c r="A128" s="7" t="s">
        <v>628</v>
      </c>
      <c r="B128" s="7" t="s">
        <v>255</v>
      </c>
      <c r="C128" s="7" t="s">
        <v>254</v>
      </c>
      <c r="D128" s="7" t="s">
        <v>912</v>
      </c>
      <c r="E128" s="7" t="s">
        <v>13</v>
      </c>
      <c r="F128" s="8">
        <v>2647744</v>
      </c>
      <c r="G128" s="9"/>
      <c r="H128" s="8">
        <f>SUM(OrderBal9[[#This Row],[Annual
(Actual)]:[Unpaid]])</f>
        <v>2647744</v>
      </c>
      <c r="I128"/>
    </row>
    <row r="129" spans="1:9" x14ac:dyDescent="0.25">
      <c r="A129" s="7" t="s">
        <v>629</v>
      </c>
      <c r="B129" s="7" t="s">
        <v>256</v>
      </c>
      <c r="C129" s="7" t="s">
        <v>257</v>
      </c>
      <c r="D129" s="7" t="s">
        <v>912</v>
      </c>
      <c r="E129" s="7" t="s">
        <v>13</v>
      </c>
      <c r="F129" s="8">
        <v>499836.77</v>
      </c>
      <c r="G129" s="9"/>
      <c r="H129" s="8">
        <f>SUM(OrderBal9[[#This Row],[Annual
(Actual)]:[Unpaid]])</f>
        <v>499836.77</v>
      </c>
    </row>
    <row r="130" spans="1:9" x14ac:dyDescent="0.25">
      <c r="A130" s="7" t="s">
        <v>630</v>
      </c>
      <c r="B130" s="7" t="s">
        <v>258</v>
      </c>
      <c r="C130" s="7" t="s">
        <v>259</v>
      </c>
      <c r="D130" s="7" t="s">
        <v>912</v>
      </c>
      <c r="E130" s="7" t="s">
        <v>13</v>
      </c>
      <c r="F130" s="8">
        <v>68346.45</v>
      </c>
      <c r="G130" s="9"/>
      <c r="H130" s="8">
        <f>SUM(OrderBal9[[#This Row],[Annual
(Actual)]:[Unpaid]])</f>
        <v>68346.45</v>
      </c>
    </row>
    <row r="131" spans="1:9" x14ac:dyDescent="0.25">
      <c r="A131" s="7" t="s">
        <v>631</v>
      </c>
      <c r="B131" s="7" t="s">
        <v>260</v>
      </c>
      <c r="C131" s="7" t="s">
        <v>259</v>
      </c>
      <c r="D131" s="7" t="s">
        <v>880</v>
      </c>
      <c r="E131" s="7" t="s">
        <v>881</v>
      </c>
      <c r="F131" s="8">
        <v>-0.03</v>
      </c>
      <c r="G131" s="9"/>
      <c r="H131" s="8">
        <f>SUM(OrderBal9[[#This Row],[Annual
(Actual)]:[Unpaid]])</f>
        <v>-0.03</v>
      </c>
    </row>
    <row r="132" spans="1:9" s="21" customFormat="1" ht="13" x14ac:dyDescent="0.3">
      <c r="A132" s="7" t="s">
        <v>632</v>
      </c>
      <c r="B132" s="7" t="s">
        <v>261</v>
      </c>
      <c r="C132" s="7" t="s">
        <v>262</v>
      </c>
      <c r="D132" s="7" t="s">
        <v>216</v>
      </c>
      <c r="E132" s="7" t="s">
        <v>13</v>
      </c>
      <c r="F132" s="8">
        <v>7.0000000000000007E-2</v>
      </c>
      <c r="G132" s="9"/>
      <c r="H132" s="8">
        <f>SUM(OrderBal9[[#This Row],[Annual
(Actual)]:[Unpaid]])</f>
        <v>7.0000000000000007E-2</v>
      </c>
      <c r="I132"/>
    </row>
    <row r="133" spans="1:9" x14ac:dyDescent="0.25">
      <c r="A133" s="7" t="s">
        <v>633</v>
      </c>
      <c r="B133" s="7" t="s">
        <v>263</v>
      </c>
      <c r="C133" s="7" t="s">
        <v>264</v>
      </c>
      <c r="D133" s="7" t="s">
        <v>56</v>
      </c>
      <c r="E133" s="7" t="s">
        <v>881</v>
      </c>
      <c r="F133" s="8">
        <v>0.08</v>
      </c>
      <c r="G133" s="9"/>
      <c r="H133" s="8">
        <f>SUM(OrderBal9[[#This Row],[Annual
(Actual)]:[Unpaid]])</f>
        <v>0.08</v>
      </c>
    </row>
    <row r="134" spans="1:9" x14ac:dyDescent="0.25">
      <c r="A134" s="7" t="s">
        <v>634</v>
      </c>
      <c r="B134" s="7" t="s">
        <v>265</v>
      </c>
      <c r="C134" s="7" t="s">
        <v>266</v>
      </c>
      <c r="D134" s="7" t="s">
        <v>912</v>
      </c>
      <c r="E134" s="7" t="s">
        <v>13</v>
      </c>
      <c r="F134" s="8">
        <v>706752.88</v>
      </c>
      <c r="G134" s="9"/>
      <c r="H134" s="8">
        <f>SUM(OrderBal9[[#This Row],[Annual
(Actual)]:[Unpaid]])</f>
        <v>706752.88</v>
      </c>
    </row>
    <row r="135" spans="1:9" s="21" customFormat="1" ht="13" x14ac:dyDescent="0.3">
      <c r="A135" s="7" t="s">
        <v>635</v>
      </c>
      <c r="B135" s="7" t="s">
        <v>267</v>
      </c>
      <c r="C135" s="7" t="s">
        <v>268</v>
      </c>
      <c r="D135" s="7" t="s">
        <v>912</v>
      </c>
      <c r="E135" s="7" t="s">
        <v>13</v>
      </c>
      <c r="F135" s="8">
        <v>100879.75</v>
      </c>
      <c r="G135" s="9"/>
      <c r="H135" s="8">
        <f>SUM(OrderBal9[[#This Row],[Annual
(Actual)]:[Unpaid]])</f>
        <v>100879.75</v>
      </c>
      <c r="I135"/>
    </row>
    <row r="136" spans="1:9" x14ac:dyDescent="0.25">
      <c r="A136" s="7" t="s">
        <v>636</v>
      </c>
      <c r="B136" s="7" t="s">
        <v>269</v>
      </c>
      <c r="C136" s="7" t="s">
        <v>270</v>
      </c>
      <c r="D136" s="7" t="s">
        <v>912</v>
      </c>
      <c r="E136" s="7" t="s">
        <v>13</v>
      </c>
      <c r="F136" s="8">
        <v>-0.01</v>
      </c>
      <c r="G136" s="9"/>
      <c r="H136" s="8">
        <f>SUM(OrderBal9[[#This Row],[Annual
(Actual)]:[Unpaid]])</f>
        <v>-0.01</v>
      </c>
    </row>
    <row r="137" spans="1:9" s="21" customFormat="1" ht="13" x14ac:dyDescent="0.3">
      <c r="A137" s="7" t="s">
        <v>637</v>
      </c>
      <c r="B137" s="7" t="s">
        <v>271</v>
      </c>
      <c r="C137" s="7" t="s">
        <v>272</v>
      </c>
      <c r="D137" s="7" t="s">
        <v>912</v>
      </c>
      <c r="E137" s="7" t="s">
        <v>13</v>
      </c>
      <c r="F137" s="8">
        <v>234514.71</v>
      </c>
      <c r="G137" s="9"/>
      <c r="H137" s="8">
        <f>SUM(OrderBal9[[#This Row],[Annual
(Actual)]:[Unpaid]])</f>
        <v>234514.71</v>
      </c>
      <c r="I137"/>
    </row>
    <row r="138" spans="1:9" x14ac:dyDescent="0.25">
      <c r="A138" s="7" t="s">
        <v>638</v>
      </c>
      <c r="B138" s="7" t="s">
        <v>273</v>
      </c>
      <c r="C138" s="7" t="s">
        <v>272</v>
      </c>
      <c r="D138" s="7" t="s">
        <v>146</v>
      </c>
      <c r="E138" s="7" t="s">
        <v>13</v>
      </c>
      <c r="F138" s="8">
        <v>-0.28000000000000003</v>
      </c>
      <c r="G138" s="9"/>
      <c r="H138" s="8">
        <f>SUM(OrderBal9[[#This Row],[Annual
(Actual)]:[Unpaid]])</f>
        <v>-0.28000000000000003</v>
      </c>
    </row>
    <row r="139" spans="1:9" x14ac:dyDescent="0.25">
      <c r="A139" s="7" t="s">
        <v>639</v>
      </c>
      <c r="B139" s="7" t="s">
        <v>274</v>
      </c>
      <c r="C139" s="7" t="s">
        <v>275</v>
      </c>
      <c r="D139" s="7" t="s">
        <v>913</v>
      </c>
      <c r="E139" s="7" t="s">
        <v>13</v>
      </c>
      <c r="F139" s="8">
        <v>-9838.7099999999991</v>
      </c>
      <c r="G139" s="9"/>
      <c r="H139" s="8">
        <f>SUM(OrderBal9[[#This Row],[Annual
(Actual)]:[Unpaid]])</f>
        <v>-9838.7099999999991</v>
      </c>
    </row>
    <row r="140" spans="1:9" x14ac:dyDescent="0.25">
      <c r="A140" s="7" t="s">
        <v>640</v>
      </c>
      <c r="B140" s="7" t="s">
        <v>784</v>
      </c>
      <c r="C140" s="7" t="s">
        <v>275</v>
      </c>
      <c r="D140" s="7" t="s">
        <v>913</v>
      </c>
      <c r="E140" s="7" t="s">
        <v>13</v>
      </c>
      <c r="F140" s="8">
        <v>-0.04</v>
      </c>
      <c r="G140" s="9"/>
      <c r="H140" s="8">
        <f>SUM(OrderBal9[[#This Row],[Annual
(Actual)]:[Unpaid]])</f>
        <v>-0.04</v>
      </c>
    </row>
    <row r="141" spans="1:9" x14ac:dyDescent="0.25">
      <c r="A141" s="7" t="s">
        <v>641</v>
      </c>
      <c r="B141" s="7" t="s">
        <v>276</v>
      </c>
      <c r="C141" s="7" t="s">
        <v>275</v>
      </c>
      <c r="D141" s="7" t="s">
        <v>912</v>
      </c>
      <c r="E141" s="7" t="s">
        <v>13</v>
      </c>
      <c r="F141" s="8">
        <v>132336.74</v>
      </c>
      <c r="G141" s="9"/>
      <c r="H141" s="8">
        <f>SUM(OrderBal9[[#This Row],[Annual
(Actual)]:[Unpaid]])</f>
        <v>132336.74</v>
      </c>
    </row>
    <row r="142" spans="1:9" x14ac:dyDescent="0.25">
      <c r="A142" s="7" t="s">
        <v>642</v>
      </c>
      <c r="B142" s="7" t="s">
        <v>277</v>
      </c>
      <c r="C142" s="7" t="s">
        <v>275</v>
      </c>
      <c r="D142" s="7" t="s">
        <v>912</v>
      </c>
      <c r="E142" s="7" t="s">
        <v>13</v>
      </c>
      <c r="F142" s="8">
        <v>555829.51</v>
      </c>
      <c r="G142" s="9"/>
      <c r="H142" s="8">
        <f>SUM(OrderBal9[[#This Row],[Annual
(Actual)]:[Unpaid]])</f>
        <v>555829.51</v>
      </c>
    </row>
    <row r="143" spans="1:9" x14ac:dyDescent="0.25">
      <c r="A143" s="7" t="s">
        <v>643</v>
      </c>
      <c r="B143" s="7" t="s">
        <v>278</v>
      </c>
      <c r="C143" s="7" t="s">
        <v>275</v>
      </c>
      <c r="D143" s="7" t="s">
        <v>912</v>
      </c>
      <c r="E143" s="7" t="s">
        <v>13</v>
      </c>
      <c r="F143" s="8">
        <v>62842.82</v>
      </c>
      <c r="G143" s="9"/>
      <c r="H143" s="8">
        <f>SUM(OrderBal9[[#This Row],[Annual
(Actual)]:[Unpaid]])</f>
        <v>62842.82</v>
      </c>
    </row>
    <row r="144" spans="1:9" s="21" customFormat="1" ht="13" x14ac:dyDescent="0.3">
      <c r="A144" s="7" t="s">
        <v>644</v>
      </c>
      <c r="B144" s="7" t="s">
        <v>279</v>
      </c>
      <c r="C144" s="7" t="s">
        <v>280</v>
      </c>
      <c r="D144" s="7" t="s">
        <v>281</v>
      </c>
      <c r="E144" s="7" t="s">
        <v>13</v>
      </c>
      <c r="F144" s="8">
        <v>0.08</v>
      </c>
      <c r="G144" s="9"/>
      <c r="H144" s="8">
        <f>SUM(OrderBal9[[#This Row],[Annual
(Actual)]:[Unpaid]])</f>
        <v>0.08</v>
      </c>
      <c r="I144"/>
    </row>
    <row r="145" spans="1:9" x14ac:dyDescent="0.25">
      <c r="A145" s="7" t="s">
        <v>645</v>
      </c>
      <c r="B145" s="7" t="s">
        <v>282</v>
      </c>
      <c r="C145" s="7" t="s">
        <v>283</v>
      </c>
      <c r="D145" s="7" t="s">
        <v>912</v>
      </c>
      <c r="E145" s="7" t="s">
        <v>881</v>
      </c>
      <c r="F145" s="8">
        <v>0.08</v>
      </c>
      <c r="G145" s="9"/>
      <c r="H145" s="8">
        <f>SUM(OrderBal9[[#This Row],[Annual
(Actual)]:[Unpaid]])</f>
        <v>0.08</v>
      </c>
    </row>
    <row r="146" spans="1:9" s="21" customFormat="1" ht="13" x14ac:dyDescent="0.3">
      <c r="A146" s="7" t="s">
        <v>646</v>
      </c>
      <c r="B146" s="7" t="s">
        <v>284</v>
      </c>
      <c r="C146" s="7" t="s">
        <v>285</v>
      </c>
      <c r="D146" s="7" t="s">
        <v>912</v>
      </c>
      <c r="E146" s="7" t="s">
        <v>881</v>
      </c>
      <c r="F146" s="8">
        <v>494240.99</v>
      </c>
      <c r="G146" s="9"/>
      <c r="H146" s="8">
        <f>SUM(OrderBal9[[#This Row],[Annual
(Actual)]:[Unpaid]])</f>
        <v>494240.99</v>
      </c>
      <c r="I146"/>
    </row>
    <row r="147" spans="1:9" s="21" customFormat="1" ht="13" x14ac:dyDescent="0.3">
      <c r="A147" s="7" t="s">
        <v>647</v>
      </c>
      <c r="B147" s="7" t="s">
        <v>286</v>
      </c>
      <c r="C147" s="7" t="s">
        <v>287</v>
      </c>
      <c r="D147" s="7" t="s">
        <v>912</v>
      </c>
      <c r="E147" s="7" t="s">
        <v>13</v>
      </c>
      <c r="F147" s="8">
        <v>1543838.77</v>
      </c>
      <c r="G147" s="9"/>
      <c r="H147" s="8">
        <f>SUM(OrderBal9[[#This Row],[Annual
(Actual)]:[Unpaid]])</f>
        <v>1543838.77</v>
      </c>
      <c r="I147"/>
    </row>
    <row r="148" spans="1:9" s="21" customFormat="1" ht="13" x14ac:dyDescent="0.3">
      <c r="A148" s="7" t="s">
        <v>648</v>
      </c>
      <c r="B148" s="7" t="s">
        <v>816</v>
      </c>
      <c r="C148" s="7" t="s">
        <v>288</v>
      </c>
      <c r="D148" s="7" t="s">
        <v>912</v>
      </c>
      <c r="E148" s="7" t="s">
        <v>13</v>
      </c>
      <c r="F148" s="8">
        <v>213096.81</v>
      </c>
      <c r="G148" s="9"/>
      <c r="H148" s="8">
        <f>SUM(OrderBal9[[#This Row],[Annual
(Actual)]:[Unpaid]])</f>
        <v>213096.81</v>
      </c>
      <c r="I148"/>
    </row>
    <row r="149" spans="1:9" x14ac:dyDescent="0.25">
      <c r="A149" s="7" t="s">
        <v>649</v>
      </c>
      <c r="B149" s="7" t="s">
        <v>289</v>
      </c>
      <c r="C149" s="7" t="s">
        <v>290</v>
      </c>
      <c r="D149" s="7" t="s">
        <v>912</v>
      </c>
      <c r="E149" s="7" t="s">
        <v>13</v>
      </c>
      <c r="F149" s="8">
        <v>31049.02</v>
      </c>
      <c r="G149" s="9"/>
      <c r="H149" s="8">
        <f>SUM(OrderBal9[[#This Row],[Annual
(Actual)]:[Unpaid]])</f>
        <v>31049.02</v>
      </c>
    </row>
    <row r="150" spans="1:9" x14ac:dyDescent="0.25">
      <c r="A150" s="7" t="s">
        <v>650</v>
      </c>
      <c r="B150" s="7" t="s">
        <v>291</v>
      </c>
      <c r="C150" s="7" t="s">
        <v>292</v>
      </c>
      <c r="D150" s="7" t="s">
        <v>912</v>
      </c>
      <c r="E150" s="7" t="s">
        <v>13</v>
      </c>
      <c r="F150" s="8">
        <v>41535.279999999999</v>
      </c>
      <c r="G150" s="9"/>
      <c r="H150" s="8">
        <f>SUM(OrderBal9[[#This Row],[Annual
(Actual)]:[Unpaid]])</f>
        <v>41535.279999999999</v>
      </c>
    </row>
    <row r="151" spans="1:9" s="14" customFormat="1" x14ac:dyDescent="0.25">
      <c r="A151" s="7" t="s">
        <v>651</v>
      </c>
      <c r="B151" s="7" t="s">
        <v>293</v>
      </c>
      <c r="C151" s="7" t="s">
        <v>294</v>
      </c>
      <c r="D151" s="7" t="s">
        <v>912</v>
      </c>
      <c r="E151" s="7" t="s">
        <v>13</v>
      </c>
      <c r="F151" s="8">
        <v>57068.81</v>
      </c>
      <c r="G151" s="9"/>
      <c r="H151" s="8">
        <f>SUM(OrderBal9[[#This Row],[Annual
(Actual)]:[Unpaid]])</f>
        <v>57068.81</v>
      </c>
    </row>
    <row r="152" spans="1:9" x14ac:dyDescent="0.25">
      <c r="A152" s="7" t="s">
        <v>652</v>
      </c>
      <c r="B152" s="7" t="s">
        <v>295</v>
      </c>
      <c r="C152" s="7" t="s">
        <v>296</v>
      </c>
      <c r="D152" s="7" t="s">
        <v>912</v>
      </c>
      <c r="E152" s="7" t="s">
        <v>881</v>
      </c>
      <c r="F152" s="8">
        <v>116666.55</v>
      </c>
      <c r="G152" s="13"/>
      <c r="H152" s="8">
        <f>SUM(OrderBal9[[#This Row],[Annual
(Actual)]:[Unpaid]])</f>
        <v>116666.55</v>
      </c>
    </row>
    <row r="153" spans="1:9" s="21" customFormat="1" ht="13" x14ac:dyDescent="0.3">
      <c r="A153" s="7" t="s">
        <v>653</v>
      </c>
      <c r="B153" s="7" t="s">
        <v>297</v>
      </c>
      <c r="C153" s="7" t="s">
        <v>298</v>
      </c>
      <c r="D153" s="7" t="s">
        <v>299</v>
      </c>
      <c r="E153" s="7" t="s">
        <v>779</v>
      </c>
      <c r="F153" s="8">
        <v>467205</v>
      </c>
      <c r="G153" s="9"/>
      <c r="H153" s="8">
        <f>SUM(OrderBal9[[#This Row],[Annual
(Actual)]:[Unpaid]])</f>
        <v>467205</v>
      </c>
      <c r="I153"/>
    </row>
    <row r="154" spans="1:9" x14ac:dyDescent="0.25">
      <c r="A154" s="7" t="s">
        <v>654</v>
      </c>
      <c r="B154" s="7" t="s">
        <v>300</v>
      </c>
      <c r="C154" s="7" t="s">
        <v>301</v>
      </c>
      <c r="D154" s="7" t="s">
        <v>880</v>
      </c>
      <c r="E154" s="7" t="s">
        <v>13</v>
      </c>
      <c r="F154" s="8">
        <v>265.36</v>
      </c>
      <c r="G154" s="9"/>
      <c r="H154" s="8">
        <f>SUM(OrderBal9[[#This Row],[Annual
(Actual)]:[Unpaid]])</f>
        <v>265.36</v>
      </c>
    </row>
    <row r="155" spans="1:9" s="21" customFormat="1" ht="13" x14ac:dyDescent="0.3">
      <c r="A155" s="7" t="s">
        <v>655</v>
      </c>
      <c r="B155" s="7" t="s">
        <v>302</v>
      </c>
      <c r="C155" s="7" t="s">
        <v>303</v>
      </c>
      <c r="D155" s="7" t="s">
        <v>823</v>
      </c>
      <c r="E155" s="7" t="s">
        <v>881</v>
      </c>
      <c r="F155" s="8">
        <v>158500.32999999999</v>
      </c>
      <c r="G155" s="9"/>
      <c r="H155" s="8">
        <f>SUM(OrderBal9[[#This Row],[Annual
(Actual)]:[Unpaid]])</f>
        <v>158500.32999999999</v>
      </c>
      <c r="I155"/>
    </row>
    <row r="156" spans="1:9" x14ac:dyDescent="0.25">
      <c r="A156" s="7" t="s">
        <v>656</v>
      </c>
      <c r="B156" s="7" t="s">
        <v>305</v>
      </c>
      <c r="C156" s="7" t="s">
        <v>306</v>
      </c>
      <c r="D156" s="7" t="s">
        <v>912</v>
      </c>
      <c r="E156" s="7" t="s">
        <v>881</v>
      </c>
      <c r="F156" s="8">
        <v>2977522.11</v>
      </c>
      <c r="G156" s="9"/>
      <c r="H156" s="8">
        <f>SUM(OrderBal9[[#This Row],[Annual
(Actual)]:[Unpaid]])</f>
        <v>2977522.11</v>
      </c>
    </row>
    <row r="157" spans="1:9" s="21" customFormat="1" ht="13" x14ac:dyDescent="0.3">
      <c r="A157" s="7" t="s">
        <v>657</v>
      </c>
      <c r="B157" s="7" t="s">
        <v>307</v>
      </c>
      <c r="C157" s="7" t="s">
        <v>308</v>
      </c>
      <c r="D157" s="7" t="s">
        <v>912</v>
      </c>
      <c r="E157" s="7" t="s">
        <v>13</v>
      </c>
      <c r="F157" s="8">
        <v>233333.38</v>
      </c>
      <c r="G157" s="9"/>
      <c r="H157" s="8">
        <f>SUM(OrderBal9[[#This Row],[Annual
(Actual)]:[Unpaid]])</f>
        <v>233333.38</v>
      </c>
      <c r="I157"/>
    </row>
    <row r="158" spans="1:9" x14ac:dyDescent="0.25">
      <c r="A158" s="7" t="s">
        <v>658</v>
      </c>
      <c r="B158" s="7" t="s">
        <v>309</v>
      </c>
      <c r="C158" s="7" t="s">
        <v>310</v>
      </c>
      <c r="D158" s="7" t="s">
        <v>304</v>
      </c>
      <c r="E158" s="7" t="s">
        <v>881</v>
      </c>
      <c r="F158" s="8">
        <v>0.28999999999999998</v>
      </c>
      <c r="G158" s="9"/>
      <c r="H158" s="8">
        <f>SUM(OrderBal9[[#This Row],[Annual
(Actual)]:[Unpaid]])</f>
        <v>0.28999999999999998</v>
      </c>
    </row>
    <row r="159" spans="1:9" x14ac:dyDescent="0.25">
      <c r="A159" s="7" t="s">
        <v>882</v>
      </c>
      <c r="B159" s="7" t="s">
        <v>883</v>
      </c>
      <c r="C159" s="7" t="s">
        <v>884</v>
      </c>
      <c r="D159" s="7" t="s">
        <v>912</v>
      </c>
      <c r="E159" s="7" t="s">
        <v>13</v>
      </c>
      <c r="F159" s="8">
        <v>114237.6</v>
      </c>
      <c r="G159" s="9"/>
      <c r="H159" s="8">
        <f>SUM(OrderBal9[[#This Row],[Annual
(Actual)]:[Unpaid]])</f>
        <v>114237.6</v>
      </c>
    </row>
    <row r="160" spans="1:9" s="21" customFormat="1" ht="13" x14ac:dyDescent="0.3">
      <c r="A160" s="7" t="s">
        <v>659</v>
      </c>
      <c r="B160" s="7" t="s">
        <v>311</v>
      </c>
      <c r="C160" s="7" t="s">
        <v>312</v>
      </c>
      <c r="D160" s="7" t="s">
        <v>912</v>
      </c>
      <c r="E160" s="7" t="s">
        <v>13</v>
      </c>
      <c r="F160" s="8">
        <v>171925.94</v>
      </c>
      <c r="G160" s="9"/>
      <c r="H160" s="8">
        <f>SUM(OrderBal9[[#This Row],[Annual
(Actual)]:[Unpaid]])</f>
        <v>171925.94</v>
      </c>
      <c r="I160"/>
    </row>
    <row r="161" spans="1:9" s="21" customFormat="1" ht="13" x14ac:dyDescent="0.3">
      <c r="A161" s="7" t="s">
        <v>660</v>
      </c>
      <c r="B161" s="7" t="s">
        <v>313</v>
      </c>
      <c r="C161" s="7" t="s">
        <v>314</v>
      </c>
      <c r="D161" s="7" t="s">
        <v>912</v>
      </c>
      <c r="E161" s="7" t="s">
        <v>13</v>
      </c>
      <c r="F161" s="8">
        <v>140774.32</v>
      </c>
      <c r="G161" s="9"/>
      <c r="H161" s="8">
        <f>SUM(OrderBal9[[#This Row],[Annual
(Actual)]:[Unpaid]])</f>
        <v>140774.32</v>
      </c>
      <c r="I161"/>
    </row>
    <row r="162" spans="1:9" s="21" customFormat="1" ht="13" x14ac:dyDescent="0.3">
      <c r="A162" s="7" t="s">
        <v>661</v>
      </c>
      <c r="B162" s="7" t="s">
        <v>315</v>
      </c>
      <c r="C162" s="7" t="s">
        <v>316</v>
      </c>
      <c r="D162" s="7" t="s">
        <v>912</v>
      </c>
      <c r="E162" s="7" t="s">
        <v>13</v>
      </c>
      <c r="F162" s="8">
        <v>12706263.85</v>
      </c>
      <c r="G162" s="9"/>
      <c r="H162" s="8">
        <f>SUM(OrderBal9[[#This Row],[Annual
(Actual)]:[Unpaid]])</f>
        <v>12706263.85</v>
      </c>
      <c r="I162"/>
    </row>
    <row r="163" spans="1:9" x14ac:dyDescent="0.25">
      <c r="A163" s="7" t="s">
        <v>662</v>
      </c>
      <c r="B163" s="7" t="s">
        <v>317</v>
      </c>
      <c r="C163" s="7" t="s">
        <v>318</v>
      </c>
      <c r="D163" s="7" t="s">
        <v>912</v>
      </c>
      <c r="E163" s="7" t="s">
        <v>13</v>
      </c>
      <c r="F163" s="8">
        <v>834539.02</v>
      </c>
      <c r="G163" s="9"/>
      <c r="H163" s="8">
        <f>SUM(OrderBal9[[#This Row],[Annual
(Actual)]:[Unpaid]])</f>
        <v>834539.02</v>
      </c>
    </row>
    <row r="164" spans="1:9" s="21" customFormat="1" ht="13" x14ac:dyDescent="0.3">
      <c r="A164" s="7" t="s">
        <v>663</v>
      </c>
      <c r="B164" s="7" t="s">
        <v>319</v>
      </c>
      <c r="C164" s="7" t="s">
        <v>320</v>
      </c>
      <c r="D164" s="7" t="s">
        <v>913</v>
      </c>
      <c r="E164" s="7" t="s">
        <v>779</v>
      </c>
      <c r="F164" s="8">
        <v>1342253.95</v>
      </c>
      <c r="G164" s="9"/>
      <c r="H164" s="8">
        <f>SUM(OrderBal9[[#This Row],[Annual
(Actual)]:[Unpaid]])</f>
        <v>1342253.95</v>
      </c>
      <c r="I164"/>
    </row>
    <row r="165" spans="1:9" x14ac:dyDescent="0.25">
      <c r="A165" s="7" t="s">
        <v>664</v>
      </c>
      <c r="B165" s="7" t="s">
        <v>321</v>
      </c>
      <c r="C165" s="7" t="s">
        <v>322</v>
      </c>
      <c r="D165" s="7" t="s">
        <v>912</v>
      </c>
      <c r="E165" s="7" t="s">
        <v>881</v>
      </c>
      <c r="F165" s="8">
        <v>400547.98</v>
      </c>
      <c r="G165" s="9"/>
      <c r="H165" s="8">
        <f>SUM(OrderBal9[[#This Row],[Annual
(Actual)]:[Unpaid]])</f>
        <v>400547.98</v>
      </c>
    </row>
    <row r="166" spans="1:9" s="21" customFormat="1" ht="13" x14ac:dyDescent="0.3">
      <c r="A166" s="7" t="s">
        <v>665</v>
      </c>
      <c r="B166" s="7" t="s">
        <v>827</v>
      </c>
      <c r="C166" s="7" t="s">
        <v>323</v>
      </c>
      <c r="D166" s="7" t="s">
        <v>912</v>
      </c>
      <c r="E166" s="7" t="s">
        <v>324</v>
      </c>
      <c r="F166" s="8">
        <v>9138965.5600000005</v>
      </c>
      <c r="G166" s="9"/>
      <c r="H166" s="8">
        <f>SUM(OrderBal9[[#This Row],[Annual
(Actual)]:[Unpaid]])</f>
        <v>9138965.5600000005</v>
      </c>
      <c r="I166"/>
    </row>
    <row r="167" spans="1:9" s="21" customFormat="1" ht="13" x14ac:dyDescent="0.3">
      <c r="A167" s="7" t="s">
        <v>666</v>
      </c>
      <c r="B167" s="7" t="s">
        <v>325</v>
      </c>
      <c r="C167" s="7" t="s">
        <v>323</v>
      </c>
      <c r="D167" s="7" t="s">
        <v>912</v>
      </c>
      <c r="E167" s="7" t="s">
        <v>13</v>
      </c>
      <c r="F167" s="8">
        <v>179.19</v>
      </c>
      <c r="G167" s="9"/>
      <c r="H167" s="8">
        <f>SUM(OrderBal9[[#This Row],[Annual
(Actual)]:[Unpaid]])</f>
        <v>179.19</v>
      </c>
      <c r="I167"/>
    </row>
    <row r="168" spans="1:9" x14ac:dyDescent="0.25">
      <c r="A168" s="7" t="s">
        <v>667</v>
      </c>
      <c r="B168" s="7" t="s">
        <v>326</v>
      </c>
      <c r="C168" s="7" t="s">
        <v>327</v>
      </c>
      <c r="D168" s="7" t="s">
        <v>912</v>
      </c>
      <c r="E168" s="7" t="s">
        <v>13</v>
      </c>
      <c r="F168" s="8">
        <v>13679.91</v>
      </c>
      <c r="G168" s="9"/>
      <c r="H168" s="8">
        <f>SUM(OrderBal9[[#This Row],[Annual
(Actual)]:[Unpaid]])</f>
        <v>13679.91</v>
      </c>
    </row>
    <row r="169" spans="1:9" x14ac:dyDescent="0.25">
      <c r="A169" s="7" t="s">
        <v>668</v>
      </c>
      <c r="B169" s="7" t="s">
        <v>328</v>
      </c>
      <c r="C169" s="7" t="s">
        <v>329</v>
      </c>
      <c r="D169" s="7" t="s">
        <v>912</v>
      </c>
      <c r="E169" s="7" t="s">
        <v>881</v>
      </c>
      <c r="F169" s="8">
        <v>641915.41</v>
      </c>
      <c r="G169" s="9"/>
      <c r="H169" s="8">
        <f>SUM(OrderBal9[[#This Row],[Annual
(Actual)]:[Unpaid]])</f>
        <v>641915.41</v>
      </c>
    </row>
    <row r="170" spans="1:9" x14ac:dyDescent="0.25">
      <c r="A170" s="7" t="s">
        <v>669</v>
      </c>
      <c r="B170" s="7" t="s">
        <v>330</v>
      </c>
      <c r="C170" s="7" t="s">
        <v>331</v>
      </c>
      <c r="D170" s="7" t="s">
        <v>26</v>
      </c>
      <c r="E170" s="7" t="s">
        <v>13</v>
      </c>
      <c r="F170" s="8">
        <v>0.1</v>
      </c>
      <c r="G170" s="9"/>
      <c r="H170" s="8">
        <f>SUM(OrderBal9[[#This Row],[Annual
(Actual)]:[Unpaid]])</f>
        <v>0.1</v>
      </c>
    </row>
    <row r="171" spans="1:9" x14ac:dyDescent="0.25">
      <c r="A171" s="7" t="s">
        <v>670</v>
      </c>
      <c r="B171" s="7" t="s">
        <v>332</v>
      </c>
      <c r="C171" s="7" t="s">
        <v>333</v>
      </c>
      <c r="D171" s="7" t="s">
        <v>912</v>
      </c>
      <c r="E171" s="7" t="s">
        <v>13</v>
      </c>
      <c r="F171" s="8">
        <v>75000</v>
      </c>
      <c r="G171" s="9"/>
      <c r="H171" s="8">
        <f>SUM(OrderBal9[[#This Row],[Annual
(Actual)]:[Unpaid]])</f>
        <v>75000</v>
      </c>
    </row>
    <row r="172" spans="1:9" x14ac:dyDescent="0.25">
      <c r="A172" s="7" t="s">
        <v>671</v>
      </c>
      <c r="B172" s="7" t="s">
        <v>334</v>
      </c>
      <c r="C172" s="7" t="s">
        <v>335</v>
      </c>
      <c r="D172" s="7" t="s">
        <v>912</v>
      </c>
      <c r="E172" s="7" t="s">
        <v>881</v>
      </c>
      <c r="F172" s="8">
        <v>374156.71</v>
      </c>
      <c r="G172" s="9"/>
      <c r="H172" s="8">
        <f>SUM(OrderBal9[[#This Row],[Annual
(Actual)]:[Unpaid]])</f>
        <v>374156.71</v>
      </c>
    </row>
    <row r="173" spans="1:9" x14ac:dyDescent="0.25">
      <c r="A173" s="7" t="s">
        <v>672</v>
      </c>
      <c r="B173" s="7" t="s">
        <v>336</v>
      </c>
      <c r="C173" s="7" t="s">
        <v>337</v>
      </c>
      <c r="D173" s="7" t="s">
        <v>912</v>
      </c>
      <c r="E173" s="7" t="s">
        <v>13</v>
      </c>
      <c r="F173" s="8">
        <v>56299.19</v>
      </c>
      <c r="G173" s="9"/>
      <c r="H173" s="8">
        <f>SUM(OrderBal9[[#This Row],[Annual
(Actual)]:[Unpaid]])</f>
        <v>56299.19</v>
      </c>
    </row>
    <row r="174" spans="1:9" x14ac:dyDescent="0.25">
      <c r="A174" s="7" t="s">
        <v>673</v>
      </c>
      <c r="B174" s="7" t="s">
        <v>338</v>
      </c>
      <c r="C174" s="7" t="s">
        <v>339</v>
      </c>
      <c r="D174" s="7" t="s">
        <v>843</v>
      </c>
      <c r="E174" s="7" t="s">
        <v>881</v>
      </c>
      <c r="F174" s="8">
        <v>138866.65</v>
      </c>
      <c r="G174" s="9"/>
      <c r="H174" s="8">
        <f>SUM(OrderBal9[[#This Row],[Annual
(Actual)]:[Unpaid]])</f>
        <v>138866.65</v>
      </c>
    </row>
    <row r="175" spans="1:9" x14ac:dyDescent="0.25">
      <c r="A175" s="7" t="s">
        <v>674</v>
      </c>
      <c r="B175" s="7" t="s">
        <v>340</v>
      </c>
      <c r="C175" s="7" t="s">
        <v>341</v>
      </c>
      <c r="D175" s="7" t="s">
        <v>912</v>
      </c>
      <c r="E175" s="7" t="s">
        <v>881</v>
      </c>
      <c r="F175" s="8">
        <v>396848.84</v>
      </c>
      <c r="G175" s="9"/>
      <c r="H175" s="8">
        <f>SUM(OrderBal9[[#This Row],[Annual
(Actual)]:[Unpaid]])</f>
        <v>396848.84</v>
      </c>
    </row>
    <row r="176" spans="1:9" s="21" customFormat="1" ht="13" x14ac:dyDescent="0.3">
      <c r="A176" s="7" t="s">
        <v>675</v>
      </c>
      <c r="B176" s="7" t="s">
        <v>342</v>
      </c>
      <c r="C176" s="7" t="s">
        <v>343</v>
      </c>
      <c r="D176" s="7" t="s">
        <v>912</v>
      </c>
      <c r="E176" s="7" t="s">
        <v>881</v>
      </c>
      <c r="F176" s="8">
        <v>62653.34</v>
      </c>
      <c r="G176" s="9"/>
      <c r="H176" s="8">
        <f>SUM(OrderBal9[[#This Row],[Annual
(Actual)]:[Unpaid]])</f>
        <v>62653.34</v>
      </c>
      <c r="I176"/>
    </row>
    <row r="177" spans="1:9" s="21" customFormat="1" ht="13" x14ac:dyDescent="0.3">
      <c r="A177" s="7" t="s">
        <v>676</v>
      </c>
      <c r="B177" s="7" t="s">
        <v>344</v>
      </c>
      <c r="C177" s="7" t="s">
        <v>345</v>
      </c>
      <c r="D177" s="7" t="s">
        <v>912</v>
      </c>
      <c r="E177" s="7" t="s">
        <v>13</v>
      </c>
      <c r="F177" s="8">
        <v>102650.4</v>
      </c>
      <c r="G177" s="9"/>
      <c r="H177" s="8">
        <f>SUM(OrderBal9[[#This Row],[Annual
(Actual)]:[Unpaid]])</f>
        <v>102650.4</v>
      </c>
      <c r="I177"/>
    </row>
    <row r="178" spans="1:9" x14ac:dyDescent="0.25">
      <c r="A178" s="7" t="s">
        <v>677</v>
      </c>
      <c r="B178" s="7" t="s">
        <v>346</v>
      </c>
      <c r="C178" s="7" t="s">
        <v>347</v>
      </c>
      <c r="D178" s="7" t="s">
        <v>912</v>
      </c>
      <c r="E178" s="7" t="s">
        <v>13</v>
      </c>
      <c r="F178" s="8">
        <v>132982.16</v>
      </c>
      <c r="G178" s="9"/>
      <c r="H178" s="8">
        <f>SUM(OrderBal9[[#This Row],[Annual
(Actual)]:[Unpaid]])</f>
        <v>132982.16</v>
      </c>
    </row>
    <row r="179" spans="1:9" s="21" customFormat="1" ht="13" x14ac:dyDescent="0.3">
      <c r="A179" s="7" t="s">
        <v>678</v>
      </c>
      <c r="B179" s="7" t="s">
        <v>348</v>
      </c>
      <c r="C179" s="7" t="s">
        <v>349</v>
      </c>
      <c r="D179" s="7" t="s">
        <v>912</v>
      </c>
      <c r="E179" s="7" t="s">
        <v>881</v>
      </c>
      <c r="F179" s="8">
        <v>1023033.91</v>
      </c>
      <c r="G179" s="9"/>
      <c r="H179" s="8">
        <f>SUM(OrderBal9[[#This Row],[Annual
(Actual)]:[Unpaid]])</f>
        <v>1023033.91</v>
      </c>
      <c r="I179"/>
    </row>
    <row r="180" spans="1:9" x14ac:dyDescent="0.25">
      <c r="A180" s="7" t="s">
        <v>679</v>
      </c>
      <c r="B180" s="7" t="s">
        <v>350</v>
      </c>
      <c r="C180" s="7" t="s">
        <v>351</v>
      </c>
      <c r="D180" s="7" t="s">
        <v>880</v>
      </c>
      <c r="E180" s="7" t="s">
        <v>13</v>
      </c>
      <c r="F180" s="8">
        <v>0.09</v>
      </c>
      <c r="G180" s="9"/>
      <c r="H180" s="8">
        <f>SUM(OrderBal9[[#This Row],[Annual
(Actual)]:[Unpaid]])</f>
        <v>0.09</v>
      </c>
    </row>
    <row r="181" spans="1:9" s="21" customFormat="1" ht="13" x14ac:dyDescent="0.3">
      <c r="A181" s="7" t="s">
        <v>680</v>
      </c>
      <c r="B181" s="7" t="s">
        <v>352</v>
      </c>
      <c r="C181" s="7" t="s">
        <v>353</v>
      </c>
      <c r="D181" s="7" t="s">
        <v>72</v>
      </c>
      <c r="E181" s="7" t="s">
        <v>13</v>
      </c>
      <c r="F181" s="8">
        <v>0.08</v>
      </c>
      <c r="G181" s="9"/>
      <c r="H181" s="8">
        <f>SUM(OrderBal9[[#This Row],[Annual
(Actual)]:[Unpaid]])</f>
        <v>0.08</v>
      </c>
      <c r="I181"/>
    </row>
    <row r="182" spans="1:9" s="21" customFormat="1" ht="13" x14ac:dyDescent="0.3">
      <c r="A182" s="7" t="s">
        <v>681</v>
      </c>
      <c r="B182" s="7" t="s">
        <v>354</v>
      </c>
      <c r="C182" s="7" t="s">
        <v>355</v>
      </c>
      <c r="D182" s="7" t="s">
        <v>912</v>
      </c>
      <c r="E182" s="7" t="s">
        <v>13</v>
      </c>
      <c r="F182" s="8">
        <v>233315.71</v>
      </c>
      <c r="G182" s="9"/>
      <c r="H182" s="8">
        <f>SUM(OrderBal9[[#This Row],[Annual
(Actual)]:[Unpaid]])</f>
        <v>233315.71</v>
      </c>
      <c r="I182"/>
    </row>
    <row r="183" spans="1:9" x14ac:dyDescent="0.25">
      <c r="A183" s="7" t="s">
        <v>682</v>
      </c>
      <c r="B183" s="7" t="s">
        <v>356</v>
      </c>
      <c r="C183" s="7" t="s">
        <v>357</v>
      </c>
      <c r="D183" s="7" t="s">
        <v>912</v>
      </c>
      <c r="E183" s="7" t="s">
        <v>13</v>
      </c>
      <c r="F183" s="8">
        <v>262499.96000000002</v>
      </c>
      <c r="G183" s="9"/>
      <c r="H183" s="8">
        <f>SUM(OrderBal9[[#This Row],[Annual
(Actual)]:[Unpaid]])</f>
        <v>262499.96000000002</v>
      </c>
    </row>
    <row r="184" spans="1:9" x14ac:dyDescent="0.25">
      <c r="A184" s="7" t="s">
        <v>683</v>
      </c>
      <c r="B184" s="7" t="s">
        <v>358</v>
      </c>
      <c r="C184" s="7" t="s">
        <v>359</v>
      </c>
      <c r="D184" s="7" t="s">
        <v>912</v>
      </c>
      <c r="E184" s="7" t="s">
        <v>13</v>
      </c>
      <c r="F184" s="8">
        <v>354182.58</v>
      </c>
      <c r="G184" s="9"/>
      <c r="H184" s="8">
        <f>SUM(OrderBal9[[#This Row],[Annual
(Actual)]:[Unpaid]])</f>
        <v>354182.58</v>
      </c>
    </row>
    <row r="185" spans="1:9" x14ac:dyDescent="0.25">
      <c r="A185" s="7" t="s">
        <v>684</v>
      </c>
      <c r="B185" s="7" t="s">
        <v>360</v>
      </c>
      <c r="C185" s="7" t="s">
        <v>361</v>
      </c>
      <c r="D185" s="7" t="s">
        <v>912</v>
      </c>
      <c r="E185" s="7" t="s">
        <v>881</v>
      </c>
      <c r="F185" s="8">
        <v>437416.92</v>
      </c>
      <c r="G185" s="9"/>
      <c r="H185" s="8">
        <f>SUM(OrderBal9[[#This Row],[Annual
(Actual)]:[Unpaid]])</f>
        <v>437416.92</v>
      </c>
    </row>
    <row r="186" spans="1:9" x14ac:dyDescent="0.25">
      <c r="A186" s="7" t="s">
        <v>685</v>
      </c>
      <c r="B186" s="7" t="s">
        <v>362</v>
      </c>
      <c r="C186" s="7" t="s">
        <v>363</v>
      </c>
      <c r="D186" s="7" t="s">
        <v>912</v>
      </c>
      <c r="E186" s="7" t="s">
        <v>881</v>
      </c>
      <c r="F186" s="8">
        <v>304580.38</v>
      </c>
      <c r="G186" s="9"/>
      <c r="H186" s="8">
        <f>SUM(OrderBal9[[#This Row],[Annual
(Actual)]:[Unpaid]])</f>
        <v>304580.38</v>
      </c>
    </row>
    <row r="187" spans="1:9" x14ac:dyDescent="0.25">
      <c r="A187" s="7" t="s">
        <v>686</v>
      </c>
      <c r="B187" s="7" t="s">
        <v>364</v>
      </c>
      <c r="C187" s="7" t="s">
        <v>365</v>
      </c>
      <c r="D187" s="7" t="s">
        <v>12</v>
      </c>
      <c r="E187" s="7" t="s">
        <v>881</v>
      </c>
      <c r="F187" s="8">
        <v>0.05</v>
      </c>
      <c r="G187" s="9"/>
      <c r="H187" s="8">
        <f>SUM(OrderBal9[[#This Row],[Annual
(Actual)]:[Unpaid]])</f>
        <v>0.05</v>
      </c>
    </row>
    <row r="188" spans="1:9" x14ac:dyDescent="0.25">
      <c r="A188" s="7" t="s">
        <v>687</v>
      </c>
      <c r="B188" s="7" t="s">
        <v>366</v>
      </c>
      <c r="C188" s="7" t="s">
        <v>367</v>
      </c>
      <c r="D188" s="7" t="s">
        <v>913</v>
      </c>
      <c r="E188" s="7" t="s">
        <v>881</v>
      </c>
      <c r="F188" s="8">
        <v>0.12</v>
      </c>
      <c r="G188" s="9"/>
      <c r="H188" s="8">
        <f>SUM(OrderBal9[[#This Row],[Annual
(Actual)]:[Unpaid]])</f>
        <v>0.12</v>
      </c>
    </row>
    <row r="189" spans="1:9" x14ac:dyDescent="0.25">
      <c r="A189" s="7" t="s">
        <v>688</v>
      </c>
      <c r="B189" s="7" t="s">
        <v>368</v>
      </c>
      <c r="C189" s="7" t="s">
        <v>369</v>
      </c>
      <c r="D189" s="7" t="s">
        <v>912</v>
      </c>
      <c r="E189" s="7" t="s">
        <v>13</v>
      </c>
      <c r="F189" s="8">
        <v>151445</v>
      </c>
      <c r="G189" s="9"/>
      <c r="H189" s="8">
        <f>SUM(OrderBal9[[#This Row],[Annual
(Actual)]:[Unpaid]])</f>
        <v>151445</v>
      </c>
    </row>
    <row r="190" spans="1:9" x14ac:dyDescent="0.25">
      <c r="A190" s="7" t="s">
        <v>689</v>
      </c>
      <c r="B190" s="7" t="s">
        <v>370</v>
      </c>
      <c r="C190" s="7" t="s">
        <v>371</v>
      </c>
      <c r="D190" s="7" t="s">
        <v>912</v>
      </c>
      <c r="E190" s="7" t="s">
        <v>13</v>
      </c>
      <c r="F190" s="8">
        <v>72354.98</v>
      </c>
      <c r="G190" s="9"/>
      <c r="H190" s="8">
        <f>SUM(OrderBal9[[#This Row],[Annual
(Actual)]:[Unpaid]])</f>
        <v>72354.98</v>
      </c>
    </row>
    <row r="191" spans="1:9" x14ac:dyDescent="0.25">
      <c r="A191" s="7" t="s">
        <v>690</v>
      </c>
      <c r="B191" s="7" t="s">
        <v>372</v>
      </c>
      <c r="C191" s="7" t="s">
        <v>373</v>
      </c>
      <c r="D191" s="7" t="s">
        <v>304</v>
      </c>
      <c r="E191" s="7" t="s">
        <v>13</v>
      </c>
      <c r="F191" s="8">
        <v>0.33</v>
      </c>
      <c r="G191" s="9"/>
      <c r="H191" s="8">
        <f>SUM(OrderBal9[[#This Row],[Annual
(Actual)]:[Unpaid]])</f>
        <v>0.33</v>
      </c>
    </row>
    <row r="192" spans="1:9" x14ac:dyDescent="0.25">
      <c r="A192" s="7" t="s">
        <v>691</v>
      </c>
      <c r="B192" s="7" t="s">
        <v>374</v>
      </c>
      <c r="C192" s="7" t="s">
        <v>373</v>
      </c>
      <c r="D192" s="7" t="s">
        <v>777</v>
      </c>
      <c r="E192" s="7" t="s">
        <v>13</v>
      </c>
      <c r="F192" s="8">
        <v>-0.1</v>
      </c>
      <c r="G192" s="9"/>
      <c r="H192" s="8">
        <f>SUM(OrderBal9[[#This Row],[Annual
(Actual)]:[Unpaid]])</f>
        <v>-0.1</v>
      </c>
    </row>
    <row r="193" spans="1:9" x14ac:dyDescent="0.25">
      <c r="A193" s="7" t="s">
        <v>692</v>
      </c>
      <c r="B193" s="7" t="s">
        <v>375</v>
      </c>
      <c r="C193" s="7" t="s">
        <v>376</v>
      </c>
      <c r="D193" s="7" t="s">
        <v>912</v>
      </c>
      <c r="E193" s="7" t="s">
        <v>13</v>
      </c>
      <c r="F193" s="8">
        <v>-3700</v>
      </c>
      <c r="G193" s="9"/>
      <c r="H193" s="8">
        <f>SUM(OrderBal9[[#This Row],[Annual
(Actual)]:[Unpaid]])</f>
        <v>-3700</v>
      </c>
    </row>
    <row r="194" spans="1:9" x14ac:dyDescent="0.25">
      <c r="A194" s="7" t="s">
        <v>693</v>
      </c>
      <c r="B194" s="7" t="s">
        <v>377</v>
      </c>
      <c r="C194" s="7" t="s">
        <v>378</v>
      </c>
      <c r="D194" s="7" t="s">
        <v>912</v>
      </c>
      <c r="E194" s="7" t="s">
        <v>13</v>
      </c>
      <c r="F194" s="8">
        <v>664987.28</v>
      </c>
      <c r="G194" s="9"/>
      <c r="H194" s="8">
        <f>SUM(OrderBal9[[#This Row],[Annual
(Actual)]:[Unpaid]])</f>
        <v>664987.28</v>
      </c>
    </row>
    <row r="195" spans="1:9" x14ac:dyDescent="0.25">
      <c r="A195" s="7" t="s">
        <v>694</v>
      </c>
      <c r="B195" s="7" t="s">
        <v>379</v>
      </c>
      <c r="C195" s="7" t="s">
        <v>380</v>
      </c>
      <c r="D195" s="7" t="s">
        <v>912</v>
      </c>
      <c r="E195" s="7" t="s">
        <v>13</v>
      </c>
      <c r="F195" s="8">
        <v>162035.04</v>
      </c>
      <c r="G195" s="9"/>
      <c r="H195" s="8">
        <f>SUM(OrderBal9[[#This Row],[Annual
(Actual)]:[Unpaid]])</f>
        <v>162035.04</v>
      </c>
    </row>
    <row r="196" spans="1:9" x14ac:dyDescent="0.25">
      <c r="A196" s="7" t="s">
        <v>695</v>
      </c>
      <c r="B196" s="7" t="s">
        <v>381</v>
      </c>
      <c r="C196" s="7" t="s">
        <v>382</v>
      </c>
      <c r="D196" s="7" t="s">
        <v>281</v>
      </c>
      <c r="E196" s="7" t="s">
        <v>13</v>
      </c>
      <c r="F196" s="8">
        <v>-4.6399999999999997</v>
      </c>
      <c r="G196" s="9"/>
      <c r="H196" s="8">
        <f>SUM(OrderBal9[[#This Row],[Annual
(Actual)]:[Unpaid]])</f>
        <v>-4.6399999999999997</v>
      </c>
    </row>
    <row r="197" spans="1:9" x14ac:dyDescent="0.25">
      <c r="A197" s="7" t="s">
        <v>696</v>
      </c>
      <c r="B197" s="7" t="s">
        <v>383</v>
      </c>
      <c r="C197" s="7" t="s">
        <v>384</v>
      </c>
      <c r="D197" s="7" t="s">
        <v>912</v>
      </c>
      <c r="E197" s="7" t="s">
        <v>13</v>
      </c>
      <c r="F197" s="8">
        <v>46687.56</v>
      </c>
      <c r="G197" s="9"/>
      <c r="H197" s="8">
        <f>SUM(OrderBal9[[#This Row],[Annual
(Actual)]:[Unpaid]])</f>
        <v>46687.56</v>
      </c>
    </row>
    <row r="198" spans="1:9" x14ac:dyDescent="0.25">
      <c r="A198" s="7" t="s">
        <v>697</v>
      </c>
      <c r="B198" s="7" t="s">
        <v>817</v>
      </c>
      <c r="C198" s="7" t="s">
        <v>385</v>
      </c>
      <c r="D198" s="7" t="s">
        <v>912</v>
      </c>
      <c r="E198" s="7" t="s">
        <v>13</v>
      </c>
      <c r="F198" s="8">
        <v>45336.639999999999</v>
      </c>
      <c r="G198" s="9"/>
      <c r="H198" s="8">
        <f>SUM(OrderBal9[[#This Row],[Annual
(Actual)]:[Unpaid]])</f>
        <v>45336.639999999999</v>
      </c>
    </row>
    <row r="199" spans="1:9" x14ac:dyDescent="0.25">
      <c r="A199" s="7" t="s">
        <v>698</v>
      </c>
      <c r="B199" s="7" t="s">
        <v>386</v>
      </c>
      <c r="C199" s="7" t="s">
        <v>385</v>
      </c>
      <c r="D199" s="7" t="s">
        <v>912</v>
      </c>
      <c r="E199" s="7" t="s">
        <v>13</v>
      </c>
      <c r="F199" s="8">
        <v>23312.26</v>
      </c>
      <c r="G199" s="10"/>
      <c r="H199" s="8">
        <f>SUM(OrderBal9[[#This Row],[Annual
(Actual)]:[Unpaid]])</f>
        <v>23312.26</v>
      </c>
    </row>
    <row r="200" spans="1:9" x14ac:dyDescent="0.25">
      <c r="A200" s="7" t="s">
        <v>699</v>
      </c>
      <c r="B200" s="7" t="s">
        <v>387</v>
      </c>
      <c r="C200" s="7" t="s">
        <v>385</v>
      </c>
      <c r="D200" s="7" t="s">
        <v>204</v>
      </c>
      <c r="E200" s="7" t="s">
        <v>324</v>
      </c>
      <c r="F200" s="8">
        <v>0.05</v>
      </c>
      <c r="G200" s="9"/>
      <c r="H200" s="8">
        <f>SUM(OrderBal9[[#This Row],[Annual
(Actual)]:[Unpaid]])</f>
        <v>0.05</v>
      </c>
    </row>
    <row r="201" spans="1:9" x14ac:dyDescent="0.25">
      <c r="A201" s="7" t="s">
        <v>700</v>
      </c>
      <c r="B201" s="7" t="s">
        <v>388</v>
      </c>
      <c r="C201" s="7" t="s">
        <v>389</v>
      </c>
      <c r="D201" s="7" t="s">
        <v>913</v>
      </c>
      <c r="E201" s="7" t="s">
        <v>797</v>
      </c>
      <c r="F201" s="8">
        <v>0.02</v>
      </c>
      <c r="G201" s="11"/>
      <c r="H201" s="8">
        <f>SUM(OrderBal9[[#This Row],[Annual
(Actual)]:[Unpaid]])</f>
        <v>0.02</v>
      </c>
    </row>
    <row r="202" spans="1:9" x14ac:dyDescent="0.25">
      <c r="A202" s="7" t="s">
        <v>701</v>
      </c>
      <c r="B202" s="7" t="s">
        <v>390</v>
      </c>
      <c r="C202" s="7" t="s">
        <v>391</v>
      </c>
      <c r="D202" s="7" t="s">
        <v>912</v>
      </c>
      <c r="E202" s="7" t="s">
        <v>13</v>
      </c>
      <c r="F202" s="8">
        <v>102999.95</v>
      </c>
      <c r="G202" s="9"/>
      <c r="H202" s="8">
        <f>SUM(OrderBal9[[#This Row],[Annual
(Actual)]:[Unpaid]])</f>
        <v>102999.95</v>
      </c>
    </row>
    <row r="203" spans="1:9" s="21" customFormat="1" ht="13" x14ac:dyDescent="0.3">
      <c r="A203" s="7" t="s">
        <v>702</v>
      </c>
      <c r="B203" s="7" t="s">
        <v>392</v>
      </c>
      <c r="C203" s="7" t="s">
        <v>393</v>
      </c>
      <c r="D203" s="7" t="s">
        <v>912</v>
      </c>
      <c r="E203" s="7" t="s">
        <v>881</v>
      </c>
      <c r="F203" s="8">
        <v>252997.32</v>
      </c>
      <c r="G203" s="9"/>
      <c r="H203" s="8">
        <f>SUM(OrderBal9[[#This Row],[Annual
(Actual)]:[Unpaid]])</f>
        <v>252997.32</v>
      </c>
      <c r="I203"/>
    </row>
    <row r="204" spans="1:9" x14ac:dyDescent="0.25">
      <c r="A204" s="7" t="s">
        <v>703</v>
      </c>
      <c r="B204" s="7" t="s">
        <v>394</v>
      </c>
      <c r="C204" s="7" t="s">
        <v>395</v>
      </c>
      <c r="D204" s="7" t="s">
        <v>912</v>
      </c>
      <c r="E204" s="7" t="s">
        <v>13</v>
      </c>
      <c r="F204" s="8">
        <v>11086400.199999999</v>
      </c>
      <c r="G204" s="9"/>
      <c r="H204" s="8">
        <f>SUM(OrderBal9[[#This Row],[Annual
(Actual)]:[Unpaid]])</f>
        <v>11086400.199999999</v>
      </c>
    </row>
    <row r="205" spans="1:9" x14ac:dyDescent="0.25">
      <c r="A205" s="7" t="s">
        <v>704</v>
      </c>
      <c r="B205" s="7" t="s">
        <v>396</v>
      </c>
      <c r="C205" s="7" t="s">
        <v>397</v>
      </c>
      <c r="D205" s="7" t="s">
        <v>843</v>
      </c>
      <c r="E205" s="7" t="s">
        <v>13</v>
      </c>
      <c r="F205" s="8">
        <v>0.02</v>
      </c>
      <c r="G205" s="9"/>
      <c r="H205" s="8">
        <f>SUM(OrderBal9[[#This Row],[Annual
(Actual)]:[Unpaid]])</f>
        <v>0.02</v>
      </c>
    </row>
    <row r="206" spans="1:9" s="21" customFormat="1" ht="13" x14ac:dyDescent="0.3">
      <c r="A206" s="7" t="s">
        <v>705</v>
      </c>
      <c r="B206" s="7" t="s">
        <v>818</v>
      </c>
      <c r="C206" s="7" t="s">
        <v>397</v>
      </c>
      <c r="D206" s="7" t="s">
        <v>912</v>
      </c>
      <c r="E206" s="7" t="s">
        <v>13</v>
      </c>
      <c r="F206" s="8">
        <v>2500858.62</v>
      </c>
      <c r="G206" s="9"/>
      <c r="H206" s="8">
        <f>SUM(OrderBal9[[#This Row],[Annual
(Actual)]:[Unpaid]])</f>
        <v>2500858.62</v>
      </c>
      <c r="I206"/>
    </row>
    <row r="207" spans="1:9" x14ac:dyDescent="0.25">
      <c r="A207" s="7" t="s">
        <v>819</v>
      </c>
      <c r="B207" s="7" t="s">
        <v>820</v>
      </c>
      <c r="C207" s="7" t="s">
        <v>399</v>
      </c>
      <c r="D207" s="7" t="s">
        <v>912</v>
      </c>
      <c r="E207" s="7" t="s">
        <v>13</v>
      </c>
      <c r="F207" s="8">
        <v>1211377.4099999999</v>
      </c>
      <c r="G207" s="9"/>
      <c r="H207" s="8">
        <f>SUM(OrderBal9[[#This Row],[Annual
(Actual)]:[Unpaid]])</f>
        <v>1211377.4099999999</v>
      </c>
    </row>
    <row r="208" spans="1:9" x14ac:dyDescent="0.25">
      <c r="A208" s="7" t="s">
        <v>706</v>
      </c>
      <c r="B208" s="7" t="s">
        <v>398</v>
      </c>
      <c r="C208" s="7" t="s">
        <v>399</v>
      </c>
      <c r="D208" s="7" t="s">
        <v>892</v>
      </c>
      <c r="E208" s="7" t="s">
        <v>13</v>
      </c>
      <c r="F208" s="8">
        <v>0.02</v>
      </c>
      <c r="G208" s="9"/>
      <c r="H208" s="8">
        <f>SUM(OrderBal9[[#This Row],[Annual
(Actual)]:[Unpaid]])</f>
        <v>0.02</v>
      </c>
    </row>
    <row r="209" spans="1:8" x14ac:dyDescent="0.25">
      <c r="A209" s="7" t="s">
        <v>707</v>
      </c>
      <c r="B209" s="7" t="s">
        <v>400</v>
      </c>
      <c r="C209" s="7" t="s">
        <v>401</v>
      </c>
      <c r="D209" s="7" t="s">
        <v>913</v>
      </c>
      <c r="E209" s="7" t="s">
        <v>797</v>
      </c>
      <c r="F209" s="8">
        <v>-93782.01</v>
      </c>
      <c r="G209" s="9"/>
      <c r="H209" s="8">
        <f>SUM(OrderBal9[[#This Row],[Annual
(Actual)]:[Unpaid]])</f>
        <v>-93782.01</v>
      </c>
    </row>
    <row r="210" spans="1:8" x14ac:dyDescent="0.25">
      <c r="A210" s="7" t="s">
        <v>708</v>
      </c>
      <c r="B210" s="7" t="s">
        <v>402</v>
      </c>
      <c r="C210" s="7" t="s">
        <v>397</v>
      </c>
      <c r="D210" s="7" t="s">
        <v>912</v>
      </c>
      <c r="E210" s="7" t="s">
        <v>881</v>
      </c>
      <c r="F210" s="8">
        <v>233586</v>
      </c>
      <c r="G210" s="9"/>
      <c r="H210" s="8">
        <f>SUM(OrderBal9[[#This Row],[Annual
(Actual)]:[Unpaid]])</f>
        <v>233586</v>
      </c>
    </row>
    <row r="211" spans="1:8" x14ac:dyDescent="0.25">
      <c r="A211" s="7" t="s">
        <v>709</v>
      </c>
      <c r="B211" s="7" t="s">
        <v>403</v>
      </c>
      <c r="C211" s="7" t="s">
        <v>404</v>
      </c>
      <c r="D211" s="7" t="s">
        <v>912</v>
      </c>
      <c r="E211" s="7" t="s">
        <v>881</v>
      </c>
      <c r="F211" s="8">
        <v>24747.97</v>
      </c>
      <c r="G211" s="9"/>
      <c r="H211" s="8">
        <f>SUM(OrderBal9[[#This Row],[Annual
(Actual)]:[Unpaid]])</f>
        <v>24747.97</v>
      </c>
    </row>
    <row r="212" spans="1:8" x14ac:dyDescent="0.25">
      <c r="A212" s="7" t="s">
        <v>710</v>
      </c>
      <c r="B212" s="7" t="s">
        <v>405</v>
      </c>
      <c r="C212" s="7" t="s">
        <v>406</v>
      </c>
      <c r="D212" s="7" t="s">
        <v>913</v>
      </c>
      <c r="E212" s="7" t="s">
        <v>881</v>
      </c>
      <c r="F212" s="8">
        <v>144279.37</v>
      </c>
      <c r="G212" s="9"/>
      <c r="H212" s="8">
        <f>SUM(OrderBal9[[#This Row],[Annual
(Actual)]:[Unpaid]])</f>
        <v>144279.37</v>
      </c>
    </row>
    <row r="213" spans="1:8" x14ac:dyDescent="0.25">
      <c r="A213" s="7" t="s">
        <v>711</v>
      </c>
      <c r="B213" s="7" t="s">
        <v>407</v>
      </c>
      <c r="C213" s="7" t="s">
        <v>408</v>
      </c>
      <c r="D213" s="7" t="s">
        <v>912</v>
      </c>
      <c r="E213" s="7" t="s">
        <v>13</v>
      </c>
      <c r="F213" s="8">
        <v>79511.039999999994</v>
      </c>
      <c r="G213" s="9"/>
      <c r="H213" s="8">
        <f>SUM(OrderBal9[[#This Row],[Annual
(Actual)]:[Unpaid]])</f>
        <v>79511.039999999994</v>
      </c>
    </row>
    <row r="214" spans="1:8" x14ac:dyDescent="0.25">
      <c r="A214" s="7" t="s">
        <v>712</v>
      </c>
      <c r="B214" s="7" t="s">
        <v>409</v>
      </c>
      <c r="C214" s="7" t="s">
        <v>410</v>
      </c>
      <c r="D214" s="7" t="s">
        <v>912</v>
      </c>
      <c r="E214" s="7" t="s">
        <v>13</v>
      </c>
      <c r="F214" s="8">
        <v>164555.84</v>
      </c>
      <c r="G214" s="9"/>
      <c r="H214" s="8">
        <f>SUM(OrderBal9[[#This Row],[Annual
(Actual)]:[Unpaid]])</f>
        <v>164555.84</v>
      </c>
    </row>
    <row r="215" spans="1:8" x14ac:dyDescent="0.25">
      <c r="A215" s="7" t="s">
        <v>713</v>
      </c>
      <c r="B215" s="7" t="s">
        <v>411</v>
      </c>
      <c r="C215" s="7" t="s">
        <v>412</v>
      </c>
      <c r="D215" s="7" t="s">
        <v>912</v>
      </c>
      <c r="E215" s="7" t="s">
        <v>13</v>
      </c>
      <c r="F215" s="8">
        <v>43578.34</v>
      </c>
      <c r="G215" s="9"/>
      <c r="H215" s="8">
        <f>SUM(OrderBal9[[#This Row],[Annual
(Actual)]:[Unpaid]])</f>
        <v>43578.34</v>
      </c>
    </row>
    <row r="216" spans="1:8" x14ac:dyDescent="0.25">
      <c r="A216" s="7" t="s">
        <v>714</v>
      </c>
      <c r="B216" s="7" t="s">
        <v>413</v>
      </c>
      <c r="C216" s="7" t="s">
        <v>414</v>
      </c>
      <c r="D216" s="7" t="s">
        <v>912</v>
      </c>
      <c r="E216" s="7" t="s">
        <v>797</v>
      </c>
      <c r="F216" s="8">
        <v>302166.24</v>
      </c>
      <c r="G216" s="9"/>
      <c r="H216" s="8">
        <f>SUM(OrderBal9[[#This Row],[Annual
(Actual)]:[Unpaid]])</f>
        <v>302166.24</v>
      </c>
    </row>
    <row r="217" spans="1:8" x14ac:dyDescent="0.25">
      <c r="A217" s="7" t="s">
        <v>715</v>
      </c>
      <c r="B217" s="7" t="s">
        <v>415</v>
      </c>
      <c r="C217" s="7" t="s">
        <v>416</v>
      </c>
      <c r="D217" s="7" t="s">
        <v>912</v>
      </c>
      <c r="E217" s="7" t="s">
        <v>881</v>
      </c>
      <c r="F217" s="8">
        <v>49230.31</v>
      </c>
      <c r="G217" s="9"/>
      <c r="H217" s="8">
        <f>SUM(OrderBal9[[#This Row],[Annual
(Actual)]:[Unpaid]])</f>
        <v>49230.31</v>
      </c>
    </row>
    <row r="218" spans="1:8" x14ac:dyDescent="0.25">
      <c r="A218" s="7" t="s">
        <v>844</v>
      </c>
      <c r="B218" s="7" t="s">
        <v>893</v>
      </c>
      <c r="C218" s="7" t="s">
        <v>845</v>
      </c>
      <c r="D218" s="7" t="s">
        <v>913</v>
      </c>
      <c r="E218" s="7" t="s">
        <v>13</v>
      </c>
      <c r="F218" s="8">
        <v>175000</v>
      </c>
      <c r="G218" s="9"/>
      <c r="H218" s="8">
        <f>SUM(OrderBal9[[#This Row],[Annual
(Actual)]:[Unpaid]])</f>
        <v>175000</v>
      </c>
    </row>
    <row r="219" spans="1:8" x14ac:dyDescent="0.25">
      <c r="A219" s="7" t="s">
        <v>716</v>
      </c>
      <c r="B219" s="7" t="s">
        <v>417</v>
      </c>
      <c r="C219" s="7" t="s">
        <v>418</v>
      </c>
      <c r="D219" s="7" t="s">
        <v>913</v>
      </c>
      <c r="E219" s="7" t="s">
        <v>13</v>
      </c>
      <c r="F219" s="8">
        <v>829676.06</v>
      </c>
      <c r="G219" s="9"/>
      <c r="H219" s="8">
        <f>SUM(OrderBal9[[#This Row],[Annual
(Actual)]:[Unpaid]])</f>
        <v>829676.06</v>
      </c>
    </row>
    <row r="220" spans="1:8" x14ac:dyDescent="0.25">
      <c r="A220" s="7" t="s">
        <v>717</v>
      </c>
      <c r="B220" s="7" t="s">
        <v>419</v>
      </c>
      <c r="C220" s="7" t="s">
        <v>420</v>
      </c>
      <c r="D220" s="7" t="s">
        <v>91</v>
      </c>
      <c r="E220" s="7" t="s">
        <v>779</v>
      </c>
      <c r="F220" s="8">
        <v>549698</v>
      </c>
      <c r="G220" s="9"/>
      <c r="H220" s="8">
        <f>SUM(OrderBal9[[#This Row],[Annual
(Actual)]:[Unpaid]])</f>
        <v>549698</v>
      </c>
    </row>
    <row r="221" spans="1:8" x14ac:dyDescent="0.25">
      <c r="A221" s="7" t="s">
        <v>718</v>
      </c>
      <c r="B221" s="7" t="s">
        <v>421</v>
      </c>
      <c r="C221" s="7" t="s">
        <v>422</v>
      </c>
      <c r="D221" s="7" t="s">
        <v>912</v>
      </c>
      <c r="E221" s="7" t="s">
        <v>13</v>
      </c>
      <c r="F221" s="8">
        <v>583561.43999999994</v>
      </c>
      <c r="G221" s="9"/>
      <c r="H221" s="8">
        <f>SUM(OrderBal9[[#This Row],[Annual
(Actual)]:[Unpaid]])</f>
        <v>583561.43999999994</v>
      </c>
    </row>
    <row r="222" spans="1:8" x14ac:dyDescent="0.25">
      <c r="A222" s="7" t="s">
        <v>719</v>
      </c>
      <c r="B222" s="7" t="s">
        <v>423</v>
      </c>
      <c r="C222" s="7" t="s">
        <v>422</v>
      </c>
      <c r="D222" s="7" t="s">
        <v>912</v>
      </c>
      <c r="E222" s="7" t="s">
        <v>13</v>
      </c>
      <c r="F222" s="8">
        <v>162935.85999999999</v>
      </c>
      <c r="G222" s="9"/>
      <c r="H222" s="8">
        <f>SUM(OrderBal9[[#This Row],[Annual
(Actual)]:[Unpaid]])</f>
        <v>162935.85999999999</v>
      </c>
    </row>
    <row r="223" spans="1:8" x14ac:dyDescent="0.25">
      <c r="A223" s="7" t="s">
        <v>798</v>
      </c>
      <c r="B223" s="7" t="s">
        <v>799</v>
      </c>
      <c r="C223" s="7" t="s">
        <v>422</v>
      </c>
      <c r="D223" s="7" t="s">
        <v>812</v>
      </c>
      <c r="E223" s="7" t="s">
        <v>498</v>
      </c>
      <c r="F223" s="8">
        <v>612</v>
      </c>
      <c r="G223" s="9"/>
      <c r="H223" s="8">
        <f>SUM(OrderBal9[[#This Row],[Annual
(Actual)]:[Unpaid]])</f>
        <v>612</v>
      </c>
    </row>
    <row r="224" spans="1:8" x14ac:dyDescent="0.25">
      <c r="A224" s="7" t="s">
        <v>720</v>
      </c>
      <c r="B224" s="7" t="s">
        <v>424</v>
      </c>
      <c r="C224" s="7" t="s">
        <v>425</v>
      </c>
      <c r="D224" s="7" t="s">
        <v>912</v>
      </c>
      <c r="E224" s="7" t="s">
        <v>13</v>
      </c>
      <c r="F224" s="8">
        <v>152075.70000000001</v>
      </c>
      <c r="G224" s="9"/>
      <c r="H224" s="8">
        <f>SUM(OrderBal9[[#This Row],[Annual
(Actual)]:[Unpaid]])</f>
        <v>152075.70000000001</v>
      </c>
    </row>
    <row r="225" spans="1:9" x14ac:dyDescent="0.25">
      <c r="A225" s="7" t="s">
        <v>721</v>
      </c>
      <c r="B225" s="7" t="s">
        <v>427</v>
      </c>
      <c r="C225" s="7" t="s">
        <v>426</v>
      </c>
      <c r="D225" s="7" t="s">
        <v>913</v>
      </c>
      <c r="E225" s="7" t="s">
        <v>13</v>
      </c>
      <c r="F225" s="8">
        <v>6018536</v>
      </c>
      <c r="G225" s="9"/>
      <c r="H225" s="8">
        <f>SUM(OrderBal9[[#This Row],[Annual
(Actual)]:[Unpaid]])</f>
        <v>6018536</v>
      </c>
    </row>
    <row r="226" spans="1:9" s="21" customFormat="1" ht="13" x14ac:dyDescent="0.3">
      <c r="A226" s="7" t="s">
        <v>722</v>
      </c>
      <c r="B226" s="7" t="s">
        <v>428</v>
      </c>
      <c r="C226" s="7" t="s">
        <v>426</v>
      </c>
      <c r="D226" s="7" t="s">
        <v>912</v>
      </c>
      <c r="E226" s="7" t="s">
        <v>13</v>
      </c>
      <c r="F226" s="8">
        <v>2513645.7400000002</v>
      </c>
      <c r="G226" s="9"/>
      <c r="H226" s="8">
        <f>SUM(OrderBal9[[#This Row],[Annual
(Actual)]:[Unpaid]])</f>
        <v>2513645.7400000002</v>
      </c>
      <c r="I226"/>
    </row>
    <row r="227" spans="1:9" x14ac:dyDescent="0.25">
      <c r="A227" s="7" t="s">
        <v>723</v>
      </c>
      <c r="B227" s="7" t="s">
        <v>429</v>
      </c>
      <c r="C227" s="7" t="s">
        <v>430</v>
      </c>
      <c r="D227" s="7" t="s">
        <v>912</v>
      </c>
      <c r="E227" s="7" t="s">
        <v>13</v>
      </c>
      <c r="F227" s="8">
        <v>56499.839999999997</v>
      </c>
      <c r="G227" s="9"/>
      <c r="H227" s="8">
        <f>SUM(OrderBal9[[#This Row],[Annual
(Actual)]:[Unpaid]])</f>
        <v>56499.839999999997</v>
      </c>
    </row>
    <row r="228" spans="1:9" s="21" customFormat="1" ht="13" x14ac:dyDescent="0.3">
      <c r="A228" s="7" t="s">
        <v>724</v>
      </c>
      <c r="B228" s="7" t="s">
        <v>431</v>
      </c>
      <c r="C228" s="7" t="s">
        <v>432</v>
      </c>
      <c r="D228" s="7" t="s">
        <v>913</v>
      </c>
      <c r="E228" s="7" t="s">
        <v>48</v>
      </c>
      <c r="F228" s="8">
        <v>-0.14000000000000001</v>
      </c>
      <c r="G228" s="9"/>
      <c r="H228" s="8">
        <f>SUM(OrderBal9[[#This Row],[Annual
(Actual)]:[Unpaid]])</f>
        <v>-0.14000000000000001</v>
      </c>
      <c r="I228"/>
    </row>
    <row r="229" spans="1:9" s="21" customFormat="1" ht="13" x14ac:dyDescent="0.3">
      <c r="A229" s="7" t="s">
        <v>725</v>
      </c>
      <c r="B229" s="7" t="s">
        <v>433</v>
      </c>
      <c r="C229" s="7" t="s">
        <v>432</v>
      </c>
      <c r="D229" s="7" t="s">
        <v>912</v>
      </c>
      <c r="E229" s="7" t="s">
        <v>881</v>
      </c>
      <c r="F229" s="8">
        <v>4816051.42</v>
      </c>
      <c r="G229" s="9"/>
      <c r="H229" s="8">
        <f>SUM(OrderBal9[[#This Row],[Annual
(Actual)]:[Unpaid]])</f>
        <v>4816051.42</v>
      </c>
      <c r="I229"/>
    </row>
    <row r="230" spans="1:9" x14ac:dyDescent="0.25">
      <c r="A230" s="7" t="s">
        <v>726</v>
      </c>
      <c r="B230" s="7" t="s">
        <v>434</v>
      </c>
      <c r="C230" s="7" t="s">
        <v>435</v>
      </c>
      <c r="D230" s="7" t="s">
        <v>912</v>
      </c>
      <c r="E230" s="7" t="s">
        <v>13</v>
      </c>
      <c r="F230" s="8">
        <v>25000.04</v>
      </c>
      <c r="G230" s="9"/>
      <c r="H230" s="8">
        <f>SUM(OrderBal9[[#This Row],[Annual
(Actual)]:[Unpaid]])</f>
        <v>25000.04</v>
      </c>
    </row>
    <row r="231" spans="1:9" x14ac:dyDescent="0.25">
      <c r="A231" s="7" t="s">
        <v>727</v>
      </c>
      <c r="B231" s="7" t="s">
        <v>436</v>
      </c>
      <c r="C231" s="7" t="s">
        <v>437</v>
      </c>
      <c r="D231" s="7" t="s">
        <v>912</v>
      </c>
      <c r="E231" s="7" t="s">
        <v>13</v>
      </c>
      <c r="F231" s="8">
        <v>8106.49</v>
      </c>
      <c r="G231" s="9"/>
      <c r="H231" s="8">
        <f>SUM(OrderBal9[[#This Row],[Annual
(Actual)]:[Unpaid]])</f>
        <v>8106.49</v>
      </c>
    </row>
    <row r="232" spans="1:9" x14ac:dyDescent="0.25">
      <c r="A232" s="7" t="s">
        <v>728</v>
      </c>
      <c r="B232" s="7" t="s">
        <v>438</v>
      </c>
      <c r="C232" s="7" t="s">
        <v>439</v>
      </c>
      <c r="D232" s="7" t="s">
        <v>912</v>
      </c>
      <c r="E232" s="7" t="s">
        <v>881</v>
      </c>
      <c r="F232" s="8">
        <v>148735.16</v>
      </c>
      <c r="G232" s="9"/>
      <c r="H232" s="8">
        <f>SUM(OrderBal9[[#This Row],[Annual
(Actual)]:[Unpaid]])</f>
        <v>148735.16</v>
      </c>
    </row>
    <row r="233" spans="1:9" s="21" customFormat="1" ht="13" x14ac:dyDescent="0.3">
      <c r="A233" s="7" t="s">
        <v>729</v>
      </c>
      <c r="B233" s="7" t="s">
        <v>440</v>
      </c>
      <c r="C233" s="7" t="s">
        <v>441</v>
      </c>
      <c r="D233" s="7" t="s">
        <v>912</v>
      </c>
      <c r="E233" s="7" t="s">
        <v>13</v>
      </c>
      <c r="F233" s="8">
        <v>7048703.4299999997</v>
      </c>
      <c r="G233" s="9"/>
      <c r="H233" s="8">
        <f>SUM(OrderBal9[[#This Row],[Annual
(Actual)]:[Unpaid]])</f>
        <v>7048703.4299999997</v>
      </c>
      <c r="I233"/>
    </row>
    <row r="234" spans="1:9" x14ac:dyDescent="0.25">
      <c r="A234" s="7" t="s">
        <v>730</v>
      </c>
      <c r="B234" s="7" t="s">
        <v>442</v>
      </c>
      <c r="C234" s="7" t="s">
        <v>441</v>
      </c>
      <c r="D234" s="7" t="s">
        <v>912</v>
      </c>
      <c r="E234" s="7" t="s">
        <v>13</v>
      </c>
      <c r="F234" s="8">
        <v>2116874.98</v>
      </c>
      <c r="G234" s="9"/>
      <c r="H234" s="8">
        <f>SUM(OrderBal9[[#This Row],[Annual
(Actual)]:[Unpaid]])</f>
        <v>2116874.98</v>
      </c>
    </row>
    <row r="235" spans="1:9" x14ac:dyDescent="0.25">
      <c r="A235" s="7" t="s">
        <v>731</v>
      </c>
      <c r="B235" s="7" t="s">
        <v>443</v>
      </c>
      <c r="C235" s="7" t="s">
        <v>444</v>
      </c>
      <c r="D235" s="7" t="s">
        <v>912</v>
      </c>
      <c r="E235" s="7" t="s">
        <v>13</v>
      </c>
      <c r="F235" s="8">
        <v>108193.2</v>
      </c>
      <c r="G235" s="9"/>
      <c r="H235" s="8">
        <f>SUM(OrderBal9[[#This Row],[Annual
(Actual)]:[Unpaid]])</f>
        <v>108193.2</v>
      </c>
    </row>
    <row r="236" spans="1:9" x14ac:dyDescent="0.25">
      <c r="A236" s="7" t="s">
        <v>828</v>
      </c>
      <c r="B236" s="7" t="s">
        <v>829</v>
      </c>
      <c r="C236" s="7" t="s">
        <v>830</v>
      </c>
      <c r="D236" s="7" t="s">
        <v>912</v>
      </c>
      <c r="E236" s="7" t="s">
        <v>13</v>
      </c>
      <c r="F236" s="8">
        <v>143639.6</v>
      </c>
      <c r="G236" s="9"/>
      <c r="H236" s="8">
        <f>SUM(OrderBal9[[#This Row],[Annual
(Actual)]:[Unpaid]])</f>
        <v>143639.6</v>
      </c>
    </row>
    <row r="237" spans="1:9" x14ac:dyDescent="0.25">
      <c r="A237" s="7" t="s">
        <v>732</v>
      </c>
      <c r="B237" s="7" t="s">
        <v>445</v>
      </c>
      <c r="C237" s="7" t="s">
        <v>446</v>
      </c>
      <c r="D237" s="7" t="s">
        <v>912</v>
      </c>
      <c r="E237" s="7" t="s">
        <v>13</v>
      </c>
      <c r="F237" s="8">
        <v>518536</v>
      </c>
      <c r="G237" s="9"/>
      <c r="H237" s="8">
        <f>SUM(OrderBal9[[#This Row],[Annual
(Actual)]:[Unpaid]])</f>
        <v>518536</v>
      </c>
    </row>
    <row r="238" spans="1:9" x14ac:dyDescent="0.25">
      <c r="A238" s="7" t="s">
        <v>733</v>
      </c>
      <c r="B238" s="7" t="s">
        <v>447</v>
      </c>
      <c r="C238" s="7" t="s">
        <v>448</v>
      </c>
      <c r="D238" s="7" t="s">
        <v>913</v>
      </c>
      <c r="E238" s="7" t="s">
        <v>797</v>
      </c>
      <c r="F238" s="8">
        <v>-0.03</v>
      </c>
      <c r="G238" s="9"/>
      <c r="H238" s="8">
        <f>SUM(OrderBal9[[#This Row],[Annual
(Actual)]:[Unpaid]])</f>
        <v>-0.03</v>
      </c>
    </row>
    <row r="239" spans="1:9" x14ac:dyDescent="0.25">
      <c r="A239" s="7" t="s">
        <v>734</v>
      </c>
      <c r="B239" s="7" t="s">
        <v>449</v>
      </c>
      <c r="C239" s="7" t="s">
        <v>448</v>
      </c>
      <c r="D239" s="7" t="s">
        <v>504</v>
      </c>
      <c r="E239" s="7" t="s">
        <v>797</v>
      </c>
      <c r="F239" s="8">
        <v>0.01</v>
      </c>
      <c r="G239" s="9"/>
      <c r="H239" s="8">
        <f>SUM(OrderBal9[[#This Row],[Annual
(Actual)]:[Unpaid]])</f>
        <v>0.01</v>
      </c>
    </row>
    <row r="240" spans="1:9" x14ac:dyDescent="0.25">
      <c r="A240" s="7" t="s">
        <v>735</v>
      </c>
      <c r="B240" s="7" t="s">
        <v>450</v>
      </c>
      <c r="C240" s="7" t="s">
        <v>451</v>
      </c>
      <c r="D240" s="7" t="s">
        <v>842</v>
      </c>
      <c r="E240" s="7" t="s">
        <v>13</v>
      </c>
      <c r="F240" s="8">
        <v>-0.03</v>
      </c>
      <c r="G240" s="9"/>
      <c r="H240" s="8">
        <f>SUM(OrderBal9[[#This Row],[Annual
(Actual)]:[Unpaid]])</f>
        <v>-0.03</v>
      </c>
    </row>
    <row r="241" spans="1:9" x14ac:dyDescent="0.25">
      <c r="A241" s="7" t="s">
        <v>736</v>
      </c>
      <c r="B241" s="7" t="s">
        <v>452</v>
      </c>
      <c r="C241" s="7" t="s">
        <v>453</v>
      </c>
      <c r="D241" s="7" t="s">
        <v>912</v>
      </c>
      <c r="E241" s="7" t="s">
        <v>13</v>
      </c>
      <c r="F241" s="8">
        <v>111782.84</v>
      </c>
      <c r="G241" s="9"/>
      <c r="H241" s="8">
        <f>SUM(OrderBal9[[#This Row],[Annual
(Actual)]:[Unpaid]])</f>
        <v>111782.84</v>
      </c>
    </row>
    <row r="242" spans="1:9" s="21" customFormat="1" ht="13" x14ac:dyDescent="0.3">
      <c r="A242" s="7" t="s">
        <v>737</v>
      </c>
      <c r="B242" s="7" t="s">
        <v>738</v>
      </c>
      <c r="C242" s="7" t="s">
        <v>739</v>
      </c>
      <c r="D242" s="7" t="s">
        <v>912</v>
      </c>
      <c r="E242" s="7" t="s">
        <v>13</v>
      </c>
      <c r="F242" s="8">
        <v>346472</v>
      </c>
      <c r="G242" s="9"/>
      <c r="H242" s="8">
        <f>SUM(OrderBal9[[#This Row],[Annual
(Actual)]:[Unpaid]])</f>
        <v>346472</v>
      </c>
      <c r="I242"/>
    </row>
    <row r="243" spans="1:9" x14ac:dyDescent="0.25">
      <c r="A243" s="7" t="s">
        <v>740</v>
      </c>
      <c r="B243" s="7" t="s">
        <v>454</v>
      </c>
      <c r="C243" s="7" t="s">
        <v>455</v>
      </c>
      <c r="D243" s="7" t="s">
        <v>912</v>
      </c>
      <c r="E243" s="7" t="s">
        <v>13</v>
      </c>
      <c r="F243" s="8">
        <v>149568.62</v>
      </c>
      <c r="G243" s="9"/>
      <c r="H243" s="8">
        <f>SUM(OrderBal9[[#This Row],[Annual
(Actual)]:[Unpaid]])</f>
        <v>149568.62</v>
      </c>
    </row>
    <row r="244" spans="1:9" x14ac:dyDescent="0.25">
      <c r="A244" s="7" t="s">
        <v>742</v>
      </c>
      <c r="B244" s="7" t="s">
        <v>458</v>
      </c>
      <c r="C244" s="7" t="s">
        <v>459</v>
      </c>
      <c r="D244" s="7" t="s">
        <v>912</v>
      </c>
      <c r="E244" s="7" t="s">
        <v>13</v>
      </c>
      <c r="F244" s="8">
        <v>2166962</v>
      </c>
      <c r="G244" s="9"/>
      <c r="H244" s="8">
        <f>SUM(OrderBal9[[#This Row],[Annual
(Actual)]:[Unpaid]])</f>
        <v>2166962</v>
      </c>
    </row>
    <row r="245" spans="1:9" x14ac:dyDescent="0.25">
      <c r="A245" s="7" t="s">
        <v>743</v>
      </c>
      <c r="B245" s="7" t="s">
        <v>460</v>
      </c>
      <c r="C245" s="7" t="s">
        <v>459</v>
      </c>
      <c r="D245" s="7" t="s">
        <v>912</v>
      </c>
      <c r="E245" s="7" t="s">
        <v>881</v>
      </c>
      <c r="F245" s="8">
        <v>61116.34</v>
      </c>
      <c r="G245" s="9"/>
      <c r="H245" s="8">
        <f>SUM(OrderBal9[[#This Row],[Annual
(Actual)]:[Unpaid]])</f>
        <v>61116.34</v>
      </c>
    </row>
    <row r="246" spans="1:9" x14ac:dyDescent="0.25">
      <c r="A246" s="7" t="s">
        <v>744</v>
      </c>
      <c r="B246" s="7" t="s">
        <v>461</v>
      </c>
      <c r="C246" s="7" t="s">
        <v>462</v>
      </c>
      <c r="D246" s="7" t="s">
        <v>912</v>
      </c>
      <c r="E246" s="7" t="s">
        <v>881</v>
      </c>
      <c r="F246" s="8">
        <v>72474.92</v>
      </c>
      <c r="G246" s="9"/>
      <c r="H246" s="8">
        <f>SUM(OrderBal9[[#This Row],[Annual
(Actual)]:[Unpaid]])</f>
        <v>72474.92</v>
      </c>
    </row>
    <row r="247" spans="1:9" x14ac:dyDescent="0.25">
      <c r="A247" s="7" t="s">
        <v>745</v>
      </c>
      <c r="B247" s="7" t="s">
        <v>463</v>
      </c>
      <c r="C247" s="7" t="s">
        <v>464</v>
      </c>
      <c r="D247" s="7" t="s">
        <v>912</v>
      </c>
      <c r="E247" s="7" t="s">
        <v>13</v>
      </c>
      <c r="F247" s="8">
        <v>81751.679999999993</v>
      </c>
      <c r="G247" s="9"/>
      <c r="H247" s="8">
        <f>SUM(OrderBal9[[#This Row],[Annual
(Actual)]:[Unpaid]])</f>
        <v>81751.679999999993</v>
      </c>
    </row>
    <row r="248" spans="1:9" x14ac:dyDescent="0.25">
      <c r="A248" s="7" t="s">
        <v>746</v>
      </c>
      <c r="B248" s="7" t="s">
        <v>831</v>
      </c>
      <c r="C248" s="7" t="s">
        <v>465</v>
      </c>
      <c r="D248" s="7" t="s">
        <v>912</v>
      </c>
      <c r="E248" s="7" t="s">
        <v>13</v>
      </c>
      <c r="F248" s="8">
        <v>154127.9</v>
      </c>
      <c r="G248" s="9"/>
      <c r="H248" s="8">
        <f>SUM(OrderBal9[[#This Row],[Annual
(Actual)]:[Unpaid]])</f>
        <v>154127.9</v>
      </c>
    </row>
    <row r="249" spans="1:9" x14ac:dyDescent="0.25">
      <c r="A249" s="7" t="s">
        <v>747</v>
      </c>
      <c r="B249" s="7" t="s">
        <v>466</v>
      </c>
      <c r="C249" s="7" t="s">
        <v>465</v>
      </c>
      <c r="D249" s="7" t="s">
        <v>912</v>
      </c>
      <c r="E249" s="7" t="s">
        <v>13</v>
      </c>
      <c r="F249" s="8">
        <v>237967.74</v>
      </c>
      <c r="G249" s="9"/>
      <c r="H249" s="8">
        <f>SUM(OrderBal9[[#This Row],[Annual
(Actual)]:[Unpaid]])</f>
        <v>237967.74</v>
      </c>
    </row>
    <row r="250" spans="1:9" x14ac:dyDescent="0.25">
      <c r="A250" s="7" t="s">
        <v>748</v>
      </c>
      <c r="B250" s="7" t="s">
        <v>467</v>
      </c>
      <c r="C250" s="7" t="s">
        <v>468</v>
      </c>
      <c r="D250" s="7" t="s">
        <v>912</v>
      </c>
      <c r="E250" s="7" t="s">
        <v>13</v>
      </c>
      <c r="F250" s="8">
        <v>60584.42</v>
      </c>
      <c r="G250" s="9"/>
      <c r="H250" s="8">
        <f>SUM(OrderBal9[[#This Row],[Annual
(Actual)]:[Unpaid]])</f>
        <v>60584.42</v>
      </c>
    </row>
    <row r="251" spans="1:9" s="21" customFormat="1" ht="13" x14ac:dyDescent="0.3">
      <c r="A251" s="7" t="s">
        <v>749</v>
      </c>
      <c r="B251" s="7" t="s">
        <v>469</v>
      </c>
      <c r="C251" s="7" t="s">
        <v>470</v>
      </c>
      <c r="D251" s="7" t="s">
        <v>912</v>
      </c>
      <c r="E251" s="7" t="s">
        <v>13</v>
      </c>
      <c r="F251" s="8">
        <v>93881.27</v>
      </c>
      <c r="G251" s="9"/>
      <c r="H251" s="8">
        <f>SUM(OrderBal9[[#This Row],[Annual
(Actual)]:[Unpaid]])</f>
        <v>93881.27</v>
      </c>
      <c r="I251"/>
    </row>
    <row r="252" spans="1:9" x14ac:dyDescent="0.25">
      <c r="A252" s="7" t="s">
        <v>750</v>
      </c>
      <c r="B252" s="7" t="s">
        <v>471</v>
      </c>
      <c r="C252" s="7" t="s">
        <v>472</v>
      </c>
      <c r="D252" s="7" t="s">
        <v>842</v>
      </c>
      <c r="E252" s="7" t="s">
        <v>13</v>
      </c>
      <c r="F252" s="8">
        <v>-0.02</v>
      </c>
      <c r="G252" s="9"/>
      <c r="H252" s="8">
        <f>SUM(OrderBal9[[#This Row],[Annual
(Actual)]:[Unpaid]])</f>
        <v>-0.02</v>
      </c>
    </row>
    <row r="253" spans="1:9" x14ac:dyDescent="0.25">
      <c r="A253" s="7" t="s">
        <v>751</v>
      </c>
      <c r="B253" s="7" t="s">
        <v>473</v>
      </c>
      <c r="C253" s="7" t="s">
        <v>474</v>
      </c>
      <c r="D253" s="7" t="s">
        <v>912</v>
      </c>
      <c r="E253" s="7" t="s">
        <v>13</v>
      </c>
      <c r="F253" s="8">
        <v>288750</v>
      </c>
      <c r="G253" s="9"/>
      <c r="H253" s="8">
        <f>SUM(OrderBal9[[#This Row],[Annual
(Actual)]:[Unpaid]])</f>
        <v>288750</v>
      </c>
    </row>
    <row r="254" spans="1:9" x14ac:dyDescent="0.25">
      <c r="A254" s="7" t="s">
        <v>752</v>
      </c>
      <c r="B254" s="7" t="s">
        <v>475</v>
      </c>
      <c r="C254" s="7" t="s">
        <v>476</v>
      </c>
      <c r="D254" s="7" t="s">
        <v>913</v>
      </c>
      <c r="E254" s="7" t="s">
        <v>13</v>
      </c>
      <c r="F254" s="8">
        <v>4066136.9</v>
      </c>
      <c r="G254" s="9"/>
      <c r="H254" s="8">
        <f>SUM(OrderBal9[[#This Row],[Annual
(Actual)]:[Unpaid]])</f>
        <v>4066136.9</v>
      </c>
    </row>
    <row r="255" spans="1:9" x14ac:dyDescent="0.25">
      <c r="A255" s="7" t="s">
        <v>753</v>
      </c>
      <c r="B255" s="7" t="s">
        <v>477</v>
      </c>
      <c r="C255" s="7" t="s">
        <v>478</v>
      </c>
      <c r="D255" s="7" t="s">
        <v>843</v>
      </c>
      <c r="E255" s="7" t="s">
        <v>13</v>
      </c>
      <c r="F255" s="8">
        <v>7226.6</v>
      </c>
      <c r="G255" s="9"/>
      <c r="H255" s="8">
        <f>SUM(OrderBal9[[#This Row],[Annual
(Actual)]:[Unpaid]])</f>
        <v>7226.6</v>
      </c>
    </row>
    <row r="256" spans="1:9" x14ac:dyDescent="0.25">
      <c r="A256" s="7" t="s">
        <v>754</v>
      </c>
      <c r="B256" s="7" t="s">
        <v>894</v>
      </c>
      <c r="C256" s="7" t="s">
        <v>479</v>
      </c>
      <c r="D256" s="7" t="s">
        <v>912</v>
      </c>
      <c r="E256" s="7" t="s">
        <v>13</v>
      </c>
      <c r="F256" s="8">
        <v>524943.30000000005</v>
      </c>
      <c r="G256" s="9"/>
      <c r="H256" s="8">
        <f>SUM(OrderBal9[[#This Row],[Annual
(Actual)]:[Unpaid]])</f>
        <v>524943.30000000005</v>
      </c>
    </row>
    <row r="257" spans="1:9" x14ac:dyDescent="0.25">
      <c r="A257" s="7" t="s">
        <v>821</v>
      </c>
      <c r="B257" s="7" t="s">
        <v>822</v>
      </c>
      <c r="C257" s="7" t="s">
        <v>481</v>
      </c>
      <c r="D257" s="7" t="s">
        <v>880</v>
      </c>
      <c r="E257" s="7" t="s">
        <v>13</v>
      </c>
      <c r="F257" s="8">
        <v>70058.399999999994</v>
      </c>
      <c r="G257" s="9"/>
      <c r="H257" s="8">
        <f>SUM(OrderBal9[[#This Row],[Annual
(Actual)]:[Unpaid]])</f>
        <v>70058.399999999994</v>
      </c>
    </row>
    <row r="258" spans="1:9" x14ac:dyDescent="0.25">
      <c r="A258" s="7" t="s">
        <v>755</v>
      </c>
      <c r="B258" s="7" t="s">
        <v>480</v>
      </c>
      <c r="C258" s="7" t="s">
        <v>481</v>
      </c>
      <c r="D258" s="7" t="s">
        <v>56</v>
      </c>
      <c r="E258" s="7" t="s">
        <v>13</v>
      </c>
      <c r="F258" s="8">
        <v>124499.78</v>
      </c>
      <c r="G258" s="9"/>
      <c r="H258" s="8">
        <f>SUM(OrderBal9[[#This Row],[Annual
(Actual)]:[Unpaid]])</f>
        <v>124499.78</v>
      </c>
    </row>
    <row r="259" spans="1:9" x14ac:dyDescent="0.25">
      <c r="A259" s="7" t="s">
        <v>756</v>
      </c>
      <c r="B259" s="7" t="s">
        <v>482</v>
      </c>
      <c r="C259" s="7" t="s">
        <v>481</v>
      </c>
      <c r="D259" s="7" t="s">
        <v>913</v>
      </c>
      <c r="E259" s="7" t="s">
        <v>13</v>
      </c>
      <c r="F259" s="8">
        <v>384236.04</v>
      </c>
      <c r="G259" s="15"/>
      <c r="H259" s="8">
        <f>SUM(OrderBal9[[#This Row],[Annual
(Actual)]:[Unpaid]])</f>
        <v>384236.04</v>
      </c>
    </row>
    <row r="260" spans="1:9" x14ac:dyDescent="0.25">
      <c r="A260" s="7" t="s">
        <v>757</v>
      </c>
      <c r="B260" s="7" t="s">
        <v>483</v>
      </c>
      <c r="C260" s="7" t="s">
        <v>481</v>
      </c>
      <c r="D260" s="7" t="s">
        <v>913</v>
      </c>
      <c r="E260" s="7" t="s">
        <v>13</v>
      </c>
      <c r="F260" s="8">
        <v>384236.04</v>
      </c>
      <c r="G260" s="15"/>
      <c r="H260" s="8">
        <f>SUM(OrderBal9[[#This Row],[Annual
(Actual)]:[Unpaid]])</f>
        <v>384236.04</v>
      </c>
    </row>
    <row r="261" spans="1:9" x14ac:dyDescent="0.25">
      <c r="A261" s="7" t="s">
        <v>758</v>
      </c>
      <c r="B261" s="7" t="s">
        <v>484</v>
      </c>
      <c r="C261" s="7" t="s">
        <v>485</v>
      </c>
      <c r="D261" s="7" t="s">
        <v>912</v>
      </c>
      <c r="E261" s="7" t="s">
        <v>13</v>
      </c>
      <c r="F261" s="8">
        <v>248934.39999999999</v>
      </c>
      <c r="G261" s="15"/>
      <c r="H261" s="8">
        <f>SUM(OrderBal9[[#This Row],[Annual
(Actual)]:[Unpaid]])</f>
        <v>248934.39999999999</v>
      </c>
    </row>
    <row r="262" spans="1:9" x14ac:dyDescent="0.25">
      <c r="A262" s="7" t="s">
        <v>785</v>
      </c>
      <c r="B262" s="7" t="s">
        <v>786</v>
      </c>
      <c r="C262" s="7" t="s">
        <v>787</v>
      </c>
      <c r="D262" s="7" t="s">
        <v>913</v>
      </c>
      <c r="E262" s="7" t="s">
        <v>881</v>
      </c>
      <c r="F262" s="8">
        <v>0.01</v>
      </c>
      <c r="G262" s="15"/>
      <c r="H262" s="8">
        <f>SUM(OrderBal9[[#This Row],[Annual
(Actual)]:[Unpaid]])</f>
        <v>0.01</v>
      </c>
    </row>
    <row r="263" spans="1:9" s="21" customFormat="1" ht="13" x14ac:dyDescent="0.3">
      <c r="A263" s="7" t="s">
        <v>759</v>
      </c>
      <c r="B263" s="7" t="s">
        <v>486</v>
      </c>
      <c r="C263" s="7" t="s">
        <v>487</v>
      </c>
      <c r="D263" s="7" t="s">
        <v>56</v>
      </c>
      <c r="E263" s="7" t="s">
        <v>13</v>
      </c>
      <c r="F263" s="8">
        <v>196873.87</v>
      </c>
      <c r="G263" s="15"/>
      <c r="H263" s="8">
        <f>SUM(OrderBal9[[#This Row],[Annual
(Actual)]:[Unpaid]])</f>
        <v>196873.87</v>
      </c>
      <c r="I263"/>
    </row>
    <row r="264" spans="1:9" x14ac:dyDescent="0.25">
      <c r="A264" s="7" t="s">
        <v>760</v>
      </c>
      <c r="B264" s="7" t="s">
        <v>488</v>
      </c>
      <c r="C264" s="7" t="s">
        <v>487</v>
      </c>
      <c r="D264" s="7" t="s">
        <v>12</v>
      </c>
      <c r="E264" s="7" t="s">
        <v>13</v>
      </c>
      <c r="F264" s="8">
        <v>223963.16</v>
      </c>
      <c r="G264" s="15"/>
      <c r="H264" s="8">
        <f>SUM(OrderBal9[[#This Row],[Annual
(Actual)]:[Unpaid]])</f>
        <v>223963.16</v>
      </c>
    </row>
    <row r="265" spans="1:9" x14ac:dyDescent="0.25">
      <c r="A265" s="7" t="s">
        <v>761</v>
      </c>
      <c r="B265" s="7" t="s">
        <v>489</v>
      </c>
      <c r="C265" s="7" t="s">
        <v>487</v>
      </c>
      <c r="D265" s="7" t="s">
        <v>912</v>
      </c>
      <c r="E265" s="7" t="s">
        <v>13</v>
      </c>
      <c r="F265" s="8">
        <v>458550</v>
      </c>
      <c r="G265" s="15"/>
      <c r="H265" s="8">
        <f>SUM(OrderBal9[[#This Row],[Annual
(Actual)]:[Unpaid]])</f>
        <v>458550</v>
      </c>
    </row>
    <row r="266" spans="1:9" x14ac:dyDescent="0.25">
      <c r="A266" s="7" t="s">
        <v>762</v>
      </c>
      <c r="B266" s="7" t="s">
        <v>490</v>
      </c>
      <c r="C266" s="7" t="s">
        <v>491</v>
      </c>
      <c r="D266" s="7" t="s">
        <v>504</v>
      </c>
      <c r="E266" s="7" t="s">
        <v>13</v>
      </c>
      <c r="F266" s="8">
        <v>950092.69</v>
      </c>
      <c r="G266" s="15"/>
      <c r="H266" s="8">
        <f>SUM(OrderBal9[[#This Row],[Annual
(Actual)]:[Unpaid]])</f>
        <v>950092.69</v>
      </c>
    </row>
    <row r="267" spans="1:9" x14ac:dyDescent="0.25">
      <c r="A267" s="7" t="s">
        <v>763</v>
      </c>
      <c r="B267" s="7" t="s">
        <v>764</v>
      </c>
      <c r="C267" s="7" t="s">
        <v>765</v>
      </c>
      <c r="D267" s="7" t="s">
        <v>913</v>
      </c>
      <c r="E267" s="7" t="s">
        <v>13</v>
      </c>
      <c r="F267" s="8">
        <v>-0.04</v>
      </c>
      <c r="G267" s="15"/>
      <c r="H267" s="8">
        <f>SUM(OrderBal9[[#This Row],[Annual
(Actual)]:[Unpaid]])</f>
        <v>-0.04</v>
      </c>
    </row>
    <row r="268" spans="1:9" x14ac:dyDescent="0.25">
      <c r="A268" s="7" t="s">
        <v>766</v>
      </c>
      <c r="B268" s="7" t="s">
        <v>492</v>
      </c>
      <c r="C268" s="7" t="s">
        <v>493</v>
      </c>
      <c r="D268" s="7" t="s">
        <v>912</v>
      </c>
      <c r="E268" s="7" t="s">
        <v>13</v>
      </c>
      <c r="F268" s="8">
        <v>277224.27</v>
      </c>
      <c r="G268" s="15"/>
      <c r="H268" s="8">
        <f>SUM(OrderBal9[[#This Row],[Annual
(Actual)]:[Unpaid]])</f>
        <v>277224.27</v>
      </c>
    </row>
    <row r="269" spans="1:9" x14ac:dyDescent="0.25">
      <c r="A269" s="7" t="s">
        <v>767</v>
      </c>
      <c r="B269" s="7" t="s">
        <v>494</v>
      </c>
      <c r="C269" s="7" t="s">
        <v>495</v>
      </c>
      <c r="D269" s="7" t="s">
        <v>12</v>
      </c>
      <c r="E269" s="7" t="s">
        <v>13</v>
      </c>
      <c r="F269" s="8">
        <v>136606.21</v>
      </c>
      <c r="G269" s="15"/>
      <c r="H269" s="8">
        <f>SUM(OrderBal9[[#This Row],[Annual
(Actual)]:[Unpaid]])</f>
        <v>136606.21</v>
      </c>
    </row>
    <row r="270" spans="1:9" x14ac:dyDescent="0.25">
      <c r="A270" s="7" t="s">
        <v>846</v>
      </c>
      <c r="B270" s="7" t="s">
        <v>847</v>
      </c>
      <c r="C270" s="7" t="s">
        <v>848</v>
      </c>
      <c r="D270" s="7" t="s">
        <v>912</v>
      </c>
      <c r="E270" s="7" t="s">
        <v>849</v>
      </c>
      <c r="F270" s="8">
        <v>1589089.37</v>
      </c>
      <c r="G270" s="15"/>
      <c r="H270" s="8">
        <f>SUM(OrderBal9[[#This Row],[Annual
(Actual)]:[Unpaid]])</f>
        <v>1589089.37</v>
      </c>
    </row>
    <row r="271" spans="1:9" s="21" customFormat="1" ht="13" x14ac:dyDescent="0.3">
      <c r="A271" s="7" t="s">
        <v>768</v>
      </c>
      <c r="B271" s="7" t="s">
        <v>496</v>
      </c>
      <c r="C271" s="7" t="s">
        <v>497</v>
      </c>
      <c r="D271" s="7" t="s">
        <v>912</v>
      </c>
      <c r="E271" s="7" t="s">
        <v>498</v>
      </c>
      <c r="F271" s="8">
        <v>77146</v>
      </c>
      <c r="G271" s="15"/>
      <c r="H271" s="8">
        <f>SUM(OrderBal9[[#This Row],[Annual
(Actual)]:[Unpaid]])</f>
        <v>77146</v>
      </c>
      <c r="I271"/>
    </row>
    <row r="272" spans="1:9" x14ac:dyDescent="0.25">
      <c r="A272" s="7" t="s">
        <v>788</v>
      </c>
      <c r="B272" s="7" t="s">
        <v>789</v>
      </c>
      <c r="C272" s="7" t="s">
        <v>790</v>
      </c>
      <c r="D272" s="7" t="s">
        <v>912</v>
      </c>
      <c r="E272" s="7" t="s">
        <v>881</v>
      </c>
      <c r="F272" s="8">
        <v>786397.92</v>
      </c>
      <c r="G272" s="15"/>
      <c r="H272" s="8">
        <f>SUM(OrderBal9[[#This Row],[Annual
(Actual)]:[Unpaid]])</f>
        <v>786397.92</v>
      </c>
    </row>
    <row r="273" spans="1:9" x14ac:dyDescent="0.25">
      <c r="A273" s="7" t="s">
        <v>769</v>
      </c>
      <c r="B273" s="7" t="s">
        <v>499</v>
      </c>
      <c r="C273" s="7" t="s">
        <v>500</v>
      </c>
      <c r="D273" s="7" t="s">
        <v>892</v>
      </c>
      <c r="E273" s="7" t="s">
        <v>881</v>
      </c>
      <c r="F273" s="8">
        <v>6303.28</v>
      </c>
      <c r="G273" s="15"/>
      <c r="H273" s="8">
        <f>SUM(OrderBal9[[#This Row],[Annual
(Actual)]:[Unpaid]])</f>
        <v>6303.28</v>
      </c>
    </row>
    <row r="274" spans="1:9" x14ac:dyDescent="0.25">
      <c r="A274" s="7" t="s">
        <v>791</v>
      </c>
      <c r="B274" s="7" t="s">
        <v>792</v>
      </c>
      <c r="C274" s="7" t="s">
        <v>793</v>
      </c>
      <c r="D274" s="7" t="s">
        <v>777</v>
      </c>
      <c r="E274" s="7" t="s">
        <v>13</v>
      </c>
      <c r="F274" s="8">
        <v>299904</v>
      </c>
      <c r="G274" s="15"/>
      <c r="H274" s="8">
        <f>SUM(OrderBal9[[#This Row],[Annual
(Actual)]:[Unpaid]])</f>
        <v>299904</v>
      </c>
    </row>
    <row r="275" spans="1:9" x14ac:dyDescent="0.25">
      <c r="A275" s="7" t="s">
        <v>770</v>
      </c>
      <c r="B275" s="7" t="s">
        <v>501</v>
      </c>
      <c r="C275" s="7" t="s">
        <v>502</v>
      </c>
      <c r="D275" s="7" t="s">
        <v>912</v>
      </c>
      <c r="E275" s="7" t="s">
        <v>13</v>
      </c>
      <c r="F275" s="8">
        <v>259727.77</v>
      </c>
      <c r="G275" s="15"/>
      <c r="H275" s="8">
        <f>SUM(OrderBal9[[#This Row],[Annual
(Actual)]:[Unpaid]])</f>
        <v>259727.77</v>
      </c>
    </row>
    <row r="276" spans="1:9" x14ac:dyDescent="0.25">
      <c r="A276" s="7" t="s">
        <v>771</v>
      </c>
      <c r="B276" s="7" t="s">
        <v>772</v>
      </c>
      <c r="C276" s="7" t="s">
        <v>773</v>
      </c>
      <c r="D276" s="7" t="s">
        <v>777</v>
      </c>
      <c r="E276" s="7" t="s">
        <v>13</v>
      </c>
      <c r="F276" s="8">
        <v>427095.93</v>
      </c>
      <c r="G276" s="15"/>
      <c r="H276" s="8">
        <f>SUM(OrderBal9[[#This Row],[Annual
(Actual)]:[Unpaid]])</f>
        <v>427095.93</v>
      </c>
    </row>
    <row r="277" spans="1:9" x14ac:dyDescent="0.25">
      <c r="A277" s="7" t="s">
        <v>774</v>
      </c>
      <c r="B277" s="7" t="s">
        <v>775</v>
      </c>
      <c r="C277" s="7" t="s">
        <v>776</v>
      </c>
      <c r="D277" s="7" t="s">
        <v>778</v>
      </c>
      <c r="E277" s="7" t="s">
        <v>13</v>
      </c>
      <c r="F277" s="8">
        <v>364804.1</v>
      </c>
      <c r="G277" s="15"/>
      <c r="H277" s="8">
        <f>SUM(OrderBal9[[#This Row],[Annual
(Actual)]:[Unpaid]])</f>
        <v>364804.1</v>
      </c>
    </row>
    <row r="278" spans="1:9" s="21" customFormat="1" ht="13" x14ac:dyDescent="0.3">
      <c r="A278" s="7" t="s">
        <v>885</v>
      </c>
      <c r="B278" s="7" t="s">
        <v>886</v>
      </c>
      <c r="C278" s="7" t="s">
        <v>887</v>
      </c>
      <c r="D278" s="7" t="s">
        <v>913</v>
      </c>
      <c r="E278" s="7" t="s">
        <v>13</v>
      </c>
      <c r="F278" s="8">
        <v>431311.68</v>
      </c>
      <c r="G278" s="15"/>
      <c r="H278" s="8">
        <f>SUM(OrderBal9[[#This Row],[Annual
(Actual)]:[Unpaid]])</f>
        <v>431311.68</v>
      </c>
      <c r="I278"/>
    </row>
    <row r="279" spans="1:9" x14ac:dyDescent="0.25">
      <c r="A279" s="7" t="s">
        <v>794</v>
      </c>
      <c r="B279" s="7" t="s">
        <v>795</v>
      </c>
      <c r="C279" s="7" t="s">
        <v>796</v>
      </c>
      <c r="D279" s="7" t="s">
        <v>912</v>
      </c>
      <c r="E279" s="7" t="s">
        <v>13</v>
      </c>
      <c r="F279" s="8">
        <v>6615726.5099999998</v>
      </c>
      <c r="G279" s="22"/>
      <c r="H279" s="8">
        <f>SUM(OrderBal9[[#This Row],[Annual
(Actual)]:[Unpaid]])</f>
        <v>6615726.5099999998</v>
      </c>
    </row>
    <row r="280" spans="1:9" x14ac:dyDescent="0.25">
      <c r="A280" s="7" t="s">
        <v>800</v>
      </c>
      <c r="B280" s="7" t="s">
        <v>801</v>
      </c>
      <c r="C280" s="7" t="s">
        <v>802</v>
      </c>
      <c r="D280" s="7" t="s">
        <v>912</v>
      </c>
      <c r="E280" s="7" t="s">
        <v>13</v>
      </c>
      <c r="F280" s="8">
        <v>3163146.23</v>
      </c>
      <c r="G280" s="22"/>
      <c r="H280" s="8">
        <f>SUM(OrderBal9[[#This Row],[Annual
(Actual)]:[Unpaid]])</f>
        <v>3163146.23</v>
      </c>
    </row>
    <row r="281" spans="1:9" s="21" customFormat="1" ht="13" x14ac:dyDescent="0.3">
      <c r="A281" s="7" t="s">
        <v>803</v>
      </c>
      <c r="B281" s="7" t="s">
        <v>804</v>
      </c>
      <c r="C281" s="7" t="s">
        <v>805</v>
      </c>
      <c r="D281" s="7" t="s">
        <v>912</v>
      </c>
      <c r="E281" s="7" t="s">
        <v>13</v>
      </c>
      <c r="F281" s="8">
        <v>351550.92</v>
      </c>
      <c r="G281" s="22"/>
      <c r="H281" s="8">
        <f>SUM(OrderBal9[[#This Row],[Annual
(Actual)]:[Unpaid]])</f>
        <v>351550.92</v>
      </c>
      <c r="I281"/>
    </row>
    <row r="282" spans="1:9" x14ac:dyDescent="0.25">
      <c r="A282" s="7" t="s">
        <v>832</v>
      </c>
      <c r="B282" s="7" t="s">
        <v>833</v>
      </c>
      <c r="C282" s="7" t="s">
        <v>834</v>
      </c>
      <c r="D282" s="7" t="s">
        <v>912</v>
      </c>
      <c r="E282" s="7" t="s">
        <v>13</v>
      </c>
      <c r="F282" s="8">
        <v>916207.82</v>
      </c>
      <c r="G282" s="22"/>
      <c r="H282" s="8">
        <f>SUM(OrderBal9[[#This Row],[Annual
(Actual)]:[Unpaid]])</f>
        <v>916207.82</v>
      </c>
    </row>
    <row r="283" spans="1:9" x14ac:dyDescent="0.25">
      <c r="A283" s="7" t="s">
        <v>806</v>
      </c>
      <c r="B283" s="7" t="s">
        <v>807</v>
      </c>
      <c r="C283" s="7" t="s">
        <v>808</v>
      </c>
      <c r="D283" s="7" t="s">
        <v>912</v>
      </c>
      <c r="E283" s="7" t="s">
        <v>13</v>
      </c>
      <c r="F283" s="8">
        <v>69248.759999999995</v>
      </c>
      <c r="G283" s="22"/>
      <c r="H283" s="8">
        <f>SUM(OrderBal9[[#This Row],[Annual
(Actual)]:[Unpaid]])</f>
        <v>69248.759999999995</v>
      </c>
    </row>
    <row r="284" spans="1:9" x14ac:dyDescent="0.25">
      <c r="A284" s="7" t="s">
        <v>809</v>
      </c>
      <c r="B284" s="7" t="s">
        <v>810</v>
      </c>
      <c r="C284" s="7" t="s">
        <v>811</v>
      </c>
      <c r="D284" s="7" t="s">
        <v>823</v>
      </c>
      <c r="E284" s="7" t="s">
        <v>13</v>
      </c>
      <c r="F284" s="8">
        <v>99880.98</v>
      </c>
      <c r="G284" s="22"/>
      <c r="H284" s="8">
        <f>SUM(OrderBal9[[#This Row],[Annual
(Actual)]:[Unpaid]])</f>
        <v>99880.98</v>
      </c>
    </row>
    <row r="285" spans="1:9" x14ac:dyDescent="0.25">
      <c r="A285" s="7" t="s">
        <v>835</v>
      </c>
      <c r="B285" s="7" t="s">
        <v>836</v>
      </c>
      <c r="C285" s="7" t="s">
        <v>837</v>
      </c>
      <c r="D285" s="7" t="s">
        <v>912</v>
      </c>
      <c r="E285" s="7" t="s">
        <v>13</v>
      </c>
      <c r="F285" s="8">
        <v>350273.03</v>
      </c>
      <c r="G285" s="22"/>
      <c r="H285" s="8">
        <f>SUM(OrderBal9[[#This Row],[Annual
(Actual)]:[Unpaid]])</f>
        <v>350273.03</v>
      </c>
    </row>
    <row r="286" spans="1:9" x14ac:dyDescent="0.25">
      <c r="A286" s="7" t="s">
        <v>850</v>
      </c>
      <c r="B286" s="7" t="s">
        <v>851</v>
      </c>
      <c r="C286" s="7" t="s">
        <v>852</v>
      </c>
      <c r="D286" s="7" t="s">
        <v>912</v>
      </c>
      <c r="E286" s="7" t="s">
        <v>13</v>
      </c>
      <c r="F286" s="8">
        <v>99999.96</v>
      </c>
      <c r="G286" s="22"/>
      <c r="H286" s="8">
        <f>SUM(OrderBal9[[#This Row],[Annual
(Actual)]:[Unpaid]])</f>
        <v>99999.96</v>
      </c>
    </row>
    <row r="287" spans="1:9" x14ac:dyDescent="0.25">
      <c r="A287" s="7" t="s">
        <v>838</v>
      </c>
      <c r="B287" s="7" t="s">
        <v>839</v>
      </c>
      <c r="C287" s="7" t="s">
        <v>840</v>
      </c>
      <c r="D287" s="7" t="s">
        <v>912</v>
      </c>
      <c r="E287" s="7" t="s">
        <v>13</v>
      </c>
      <c r="F287" s="8">
        <v>332153.98</v>
      </c>
      <c r="G287" s="22"/>
      <c r="H287" s="8">
        <f>SUM(OrderBal9[[#This Row],[Annual
(Actual)]:[Unpaid]])</f>
        <v>332153.98</v>
      </c>
    </row>
    <row r="288" spans="1:9" x14ac:dyDescent="0.25">
      <c r="A288" s="7" t="s">
        <v>853</v>
      </c>
      <c r="B288" s="7" t="s">
        <v>854</v>
      </c>
      <c r="C288" s="7" t="s">
        <v>840</v>
      </c>
      <c r="D288" s="7" t="s">
        <v>912</v>
      </c>
      <c r="E288" s="7" t="s">
        <v>13</v>
      </c>
      <c r="F288" s="8">
        <v>99999.98</v>
      </c>
      <c r="G288" s="22"/>
      <c r="H288" s="8">
        <f>SUM(OrderBal9[[#This Row],[Annual
(Actual)]:[Unpaid]])</f>
        <v>99999.98</v>
      </c>
    </row>
    <row r="289" spans="1:9" s="21" customFormat="1" ht="13" x14ac:dyDescent="0.3">
      <c r="A289" s="7" t="s">
        <v>855</v>
      </c>
      <c r="B289" s="7" t="s">
        <v>856</v>
      </c>
      <c r="C289" s="7" t="s">
        <v>857</v>
      </c>
      <c r="D289" s="7" t="s">
        <v>912</v>
      </c>
      <c r="E289" s="7" t="s">
        <v>13</v>
      </c>
      <c r="F289" s="8">
        <v>446659.04</v>
      </c>
      <c r="G289" s="22"/>
      <c r="H289" s="8">
        <f>SUM(OrderBal9[[#This Row],[Annual
(Actual)]:[Unpaid]])</f>
        <v>446659.04</v>
      </c>
      <c r="I289"/>
    </row>
    <row r="290" spans="1:9" x14ac:dyDescent="0.25">
      <c r="A290" s="7" t="s">
        <v>858</v>
      </c>
      <c r="B290" s="7" t="s">
        <v>859</v>
      </c>
      <c r="C290" s="7" t="s">
        <v>860</v>
      </c>
      <c r="D290" s="7" t="s">
        <v>912</v>
      </c>
      <c r="E290" s="7" t="s">
        <v>881</v>
      </c>
      <c r="F290" s="8">
        <v>137500</v>
      </c>
      <c r="G290" s="22"/>
      <c r="H290" s="8">
        <f>SUM(OrderBal9[[#This Row],[Annual
(Actual)]:[Unpaid]])</f>
        <v>137500</v>
      </c>
    </row>
    <row r="291" spans="1:9" s="21" customFormat="1" ht="13" x14ac:dyDescent="0.3">
      <c r="A291" s="7" t="s">
        <v>861</v>
      </c>
      <c r="B291" s="7" t="s">
        <v>862</v>
      </c>
      <c r="C291" s="7" t="s">
        <v>863</v>
      </c>
      <c r="D291" s="7" t="s">
        <v>912</v>
      </c>
      <c r="E291" s="7" t="s">
        <v>13</v>
      </c>
      <c r="F291" s="8">
        <v>17540</v>
      </c>
      <c r="G291" s="22"/>
      <c r="H291" s="8">
        <f>SUM(OrderBal9[[#This Row],[Annual
(Actual)]:[Unpaid]])</f>
        <v>17540</v>
      </c>
      <c r="I291"/>
    </row>
    <row r="292" spans="1:9" s="21" customFormat="1" ht="13" x14ac:dyDescent="0.3">
      <c r="A292" s="7" t="s">
        <v>864</v>
      </c>
      <c r="B292" s="7" t="s">
        <v>865</v>
      </c>
      <c r="C292" s="7" t="s">
        <v>866</v>
      </c>
      <c r="D292" s="7" t="s">
        <v>912</v>
      </c>
      <c r="E292" s="7" t="s">
        <v>881</v>
      </c>
      <c r="F292" s="8">
        <v>58333.31</v>
      </c>
      <c r="G292" s="22"/>
      <c r="H292" s="8">
        <f>SUM(OrderBal9[[#This Row],[Annual
(Actual)]:[Unpaid]])</f>
        <v>58333.31</v>
      </c>
      <c r="I292"/>
    </row>
    <row r="293" spans="1:9" s="21" customFormat="1" ht="13" x14ac:dyDescent="0.3">
      <c r="A293" s="7" t="s">
        <v>871</v>
      </c>
      <c r="B293" s="7" t="s">
        <v>872</v>
      </c>
      <c r="C293" s="7" t="s">
        <v>873</v>
      </c>
      <c r="D293" s="7" t="s">
        <v>912</v>
      </c>
      <c r="E293" s="7" t="s">
        <v>13</v>
      </c>
      <c r="F293" s="8">
        <v>223601.11</v>
      </c>
      <c r="G293" s="22"/>
      <c r="H293" s="8">
        <f>SUM(OrderBal9[[#This Row],[Annual
(Actual)]:[Unpaid]])</f>
        <v>223601.11</v>
      </c>
      <c r="I293"/>
    </row>
    <row r="294" spans="1:9" s="21" customFormat="1" ht="13" x14ac:dyDescent="0.3">
      <c r="A294" s="7" t="s">
        <v>874</v>
      </c>
      <c r="B294" s="7" t="s">
        <v>875</v>
      </c>
      <c r="C294" s="7" t="s">
        <v>876</v>
      </c>
      <c r="D294" s="7" t="s">
        <v>913</v>
      </c>
      <c r="E294" s="7" t="s">
        <v>881</v>
      </c>
      <c r="F294" s="8">
        <v>270065.64</v>
      </c>
      <c r="G294" s="22"/>
      <c r="H294" s="8">
        <f>SUM(OrderBal9[[#This Row],[Annual
(Actual)]:[Unpaid]])</f>
        <v>270065.64</v>
      </c>
      <c r="I294"/>
    </row>
    <row r="295" spans="1:9" s="21" customFormat="1" ht="13" x14ac:dyDescent="0.3">
      <c r="A295" s="7" t="s">
        <v>877</v>
      </c>
      <c r="B295" s="7" t="s">
        <v>878</v>
      </c>
      <c r="C295" s="7" t="s">
        <v>879</v>
      </c>
      <c r="D295" s="7" t="s">
        <v>912</v>
      </c>
      <c r="E295" s="7" t="s">
        <v>13</v>
      </c>
      <c r="F295" s="8">
        <v>84985.88</v>
      </c>
      <c r="G295" s="22"/>
      <c r="H295" s="8">
        <f>SUM(OrderBal9[[#This Row],[Annual
(Actual)]:[Unpaid]])</f>
        <v>84985.88</v>
      </c>
      <c r="I295"/>
    </row>
    <row r="296" spans="1:9" s="21" customFormat="1" ht="13" x14ac:dyDescent="0.3">
      <c r="A296" s="7" t="s">
        <v>895</v>
      </c>
      <c r="B296" s="7" t="s">
        <v>896</v>
      </c>
      <c r="C296" s="7" t="s">
        <v>897</v>
      </c>
      <c r="D296" s="7" t="s">
        <v>912</v>
      </c>
      <c r="E296" s="7" t="s">
        <v>13</v>
      </c>
      <c r="F296" s="8">
        <v>134511.01999999999</v>
      </c>
      <c r="G296" s="22"/>
      <c r="H296" s="8">
        <f>SUM(OrderBal9[[#This Row],[Annual
(Actual)]:[Unpaid]])</f>
        <v>134511.01999999999</v>
      </c>
      <c r="I296"/>
    </row>
    <row r="297" spans="1:9" s="21" customFormat="1" ht="13" x14ac:dyDescent="0.3">
      <c r="A297" s="7" t="s">
        <v>888</v>
      </c>
      <c r="B297" s="7" t="s">
        <v>889</v>
      </c>
      <c r="C297" s="7" t="s">
        <v>890</v>
      </c>
      <c r="D297" s="7" t="s">
        <v>912</v>
      </c>
      <c r="E297" s="7" t="s">
        <v>13</v>
      </c>
      <c r="F297" s="8">
        <v>128764.35</v>
      </c>
      <c r="G297" s="22"/>
      <c r="H297" s="8">
        <f>SUM(OrderBal9[[#This Row],[Annual
(Actual)]:[Unpaid]])</f>
        <v>128764.35</v>
      </c>
      <c r="I297"/>
    </row>
    <row r="298" spans="1:9" s="21" customFormat="1" ht="13" x14ac:dyDescent="0.3">
      <c r="A298" s="7" t="s">
        <v>898</v>
      </c>
      <c r="B298" s="7" t="s">
        <v>899</v>
      </c>
      <c r="C298" s="7" t="s">
        <v>900</v>
      </c>
      <c r="D298" s="7" t="s">
        <v>912</v>
      </c>
      <c r="E298" s="7" t="s">
        <v>13</v>
      </c>
      <c r="F298" s="8">
        <v>127284.11</v>
      </c>
      <c r="G298" s="22"/>
      <c r="H298" s="8">
        <f>SUM(OrderBal9[[#This Row],[Annual
(Actual)]:[Unpaid]])</f>
        <v>127284.11</v>
      </c>
      <c r="I298"/>
    </row>
    <row r="299" spans="1:9" s="21" customFormat="1" ht="13" x14ac:dyDescent="0.3">
      <c r="A299" s="7" t="s">
        <v>901</v>
      </c>
      <c r="B299" s="7" t="s">
        <v>902</v>
      </c>
      <c r="C299" s="7" t="s">
        <v>903</v>
      </c>
      <c r="D299" s="7" t="s">
        <v>913</v>
      </c>
      <c r="E299" s="7" t="s">
        <v>13</v>
      </c>
      <c r="F299" s="8">
        <v>525741.03</v>
      </c>
      <c r="G299" s="22"/>
      <c r="H299" s="8">
        <f>SUM(OrderBal9[[#This Row],[Annual
(Actual)]:[Unpaid]])</f>
        <v>525741.03</v>
      </c>
      <c r="I299"/>
    </row>
    <row r="300" spans="1:9" s="21" customFormat="1" ht="13" x14ac:dyDescent="0.3">
      <c r="A300" s="7" t="s">
        <v>904</v>
      </c>
      <c r="B300" s="7" t="s">
        <v>905</v>
      </c>
      <c r="C300" s="7" t="s">
        <v>906</v>
      </c>
      <c r="D300" s="7" t="s">
        <v>913</v>
      </c>
      <c r="E300" s="7" t="s">
        <v>13</v>
      </c>
      <c r="F300" s="8">
        <v>327174.78000000003</v>
      </c>
      <c r="G300" s="22"/>
      <c r="H300" s="8">
        <f>SUM(OrderBal9[[#This Row],[Annual
(Actual)]:[Unpaid]])</f>
        <v>327174.78000000003</v>
      </c>
      <c r="I300"/>
    </row>
    <row r="301" spans="1:9" s="21" customFormat="1" ht="13" x14ac:dyDescent="0.3">
      <c r="A301" s="7" t="s">
        <v>917</v>
      </c>
      <c r="B301" s="7" t="s">
        <v>918</v>
      </c>
      <c r="C301" s="7" t="s">
        <v>903</v>
      </c>
      <c r="D301" s="7" t="s">
        <v>912</v>
      </c>
      <c r="E301" s="7" t="s">
        <v>13</v>
      </c>
      <c r="F301" s="8">
        <v>607950</v>
      </c>
      <c r="G301" s="22"/>
      <c r="H301" s="8">
        <f>SUM(OrderBal9[[#This Row],[Annual
(Actual)]:[Unpaid]])</f>
        <v>607950</v>
      </c>
      <c r="I301"/>
    </row>
    <row r="302" spans="1:9" s="21" customFormat="1" ht="13" x14ac:dyDescent="0.3">
      <c r="A302" s="7" t="s">
        <v>907</v>
      </c>
      <c r="B302" s="7" t="s">
        <v>908</v>
      </c>
      <c r="C302" s="7" t="s">
        <v>909</v>
      </c>
      <c r="D302" s="7" t="s">
        <v>913</v>
      </c>
      <c r="E302" s="7" t="s">
        <v>910</v>
      </c>
      <c r="F302" s="16">
        <v>756000</v>
      </c>
      <c r="G302" s="22"/>
      <c r="H302" s="8">
        <f>SUM(OrderBal9[[#This Row],[Annual
(Actual)]:[Unpaid]])</f>
        <v>756000</v>
      </c>
      <c r="I302"/>
    </row>
    <row r="303" spans="1:9" x14ac:dyDescent="0.25">
      <c r="A303" s="17"/>
      <c r="B303" s="17"/>
      <c r="C303" s="18"/>
      <c r="D303" s="19"/>
      <c r="E303" s="17"/>
      <c r="F303" s="20">
        <f>SUBTOTAL(109,OrderBal9[Annual
(Actual)])</f>
        <v>197475267.42999989</v>
      </c>
      <c r="G303" s="20">
        <f>SUBTOTAL(109,OrderBal9[Unpaid])</f>
        <v>0</v>
      </c>
      <c r="H303" s="20">
        <f>SUBTOTAL(109,OrderBal9[Bal as of 01/31/2023])</f>
        <v>197475267.42999989</v>
      </c>
    </row>
    <row r="304" spans="1:9" ht="13" x14ac:dyDescent="0.3">
      <c r="A304" s="30" t="s">
        <v>919</v>
      </c>
      <c r="B304" s="30"/>
      <c r="C304" s="30"/>
      <c r="D304" s="30"/>
      <c r="E304" s="30"/>
      <c r="F304" s="30"/>
      <c r="G304" s="31"/>
      <c r="H304" s="32"/>
    </row>
    <row r="310" spans="1:8" s="21" customFormat="1" ht="13" x14ac:dyDescent="0.3">
      <c r="A310"/>
      <c r="B310"/>
      <c r="C310"/>
      <c r="D310"/>
      <c r="E310"/>
      <c r="F310"/>
      <c r="G310"/>
      <c r="H310"/>
    </row>
  </sheetData>
  <pageMargins left="0" right="0" top="0.25" bottom="0.25" header="0.3" footer="0.3"/>
  <pageSetup paperSize="5" fitToHeight="0" orientation="landscape" r:id="rId1"/>
  <headerFooter>
    <oddHeader>&amp;RFERC-TO21_DR_SixCities-PGE-01-AU.21_Atch02</oddHeader>
  </headerFooter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B190ED-D034-410D-B9FF-A47237CE09AD}">
  <sheetPr>
    <pageSetUpPr fitToPage="1"/>
  </sheetPr>
  <dimension ref="A1:H295"/>
  <sheetViews>
    <sheetView tabSelected="1" zoomScaleNormal="100" workbookViewId="0">
      <selection activeCell="C28" sqref="C28"/>
    </sheetView>
  </sheetViews>
  <sheetFormatPr defaultRowHeight="12.5" outlineLevelCol="1" x14ac:dyDescent="0.25"/>
  <cols>
    <col min="1" max="1" width="11" customWidth="1"/>
    <col min="2" max="2" width="37" bestFit="1" customWidth="1"/>
    <col min="3" max="3" width="15.7265625" customWidth="1"/>
    <col min="4" max="4" width="14.7265625" customWidth="1" outlineLevel="1"/>
    <col min="5" max="5" width="28.7265625" customWidth="1" outlineLevel="1"/>
    <col min="6" max="6" width="16.7265625" customWidth="1"/>
    <col min="7" max="7" width="16.1796875" customWidth="1" outlineLevel="1"/>
    <col min="8" max="8" width="20" customWidth="1"/>
  </cols>
  <sheetData>
    <row r="1" spans="1:8" s="1" customFormat="1" ht="20" x14ac:dyDescent="0.25">
      <c r="B1"/>
      <c r="F1" s="2" t="s">
        <v>0</v>
      </c>
      <c r="G1" s="2" t="s">
        <v>1</v>
      </c>
      <c r="H1" s="2" t="s">
        <v>2</v>
      </c>
    </row>
    <row r="4" spans="1:8" s="21" customFormat="1" ht="13" x14ac:dyDescent="0.3">
      <c r="A4" s="3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5" t="s">
        <v>8</v>
      </c>
      <c r="G4" s="4" t="s">
        <v>9</v>
      </c>
      <c r="H4" s="6" t="s">
        <v>891</v>
      </c>
    </row>
    <row r="5" spans="1:8" x14ac:dyDescent="0.25">
      <c r="A5" s="7" t="s">
        <v>503</v>
      </c>
      <c r="B5" s="7" t="s">
        <v>10</v>
      </c>
      <c r="C5" s="7" t="s">
        <v>11</v>
      </c>
      <c r="D5" s="7" t="s">
        <v>892</v>
      </c>
      <c r="E5" s="7" t="s">
        <v>13</v>
      </c>
      <c r="F5" s="8">
        <v>6067638.3200000003</v>
      </c>
      <c r="G5" s="9"/>
      <c r="H5" s="8">
        <f>SUM(OrderBal16[[#This Row],[Annual
(Actual)]:[Unpaid]])</f>
        <v>6067638.3200000003</v>
      </c>
    </row>
    <row r="6" spans="1:8" x14ac:dyDescent="0.25">
      <c r="A6" s="7" t="s">
        <v>505</v>
      </c>
      <c r="B6" s="7" t="s">
        <v>14</v>
      </c>
      <c r="C6" s="7" t="s">
        <v>15</v>
      </c>
      <c r="D6" s="7" t="s">
        <v>892</v>
      </c>
      <c r="E6" s="7" t="s">
        <v>13</v>
      </c>
      <c r="F6" s="8">
        <v>107104.29</v>
      </c>
      <c r="G6" s="9"/>
      <c r="H6" s="8">
        <f>SUM(OrderBal16[[#This Row],[Annual
(Actual)]:[Unpaid]])</f>
        <v>107104.29</v>
      </c>
    </row>
    <row r="7" spans="1:8" x14ac:dyDescent="0.25">
      <c r="A7" s="7" t="s">
        <v>506</v>
      </c>
      <c r="B7" s="7" t="s">
        <v>16</v>
      </c>
      <c r="C7" s="7" t="s">
        <v>17</v>
      </c>
      <c r="D7" s="7" t="s">
        <v>892</v>
      </c>
      <c r="E7" s="7" t="s">
        <v>13</v>
      </c>
      <c r="F7" s="8">
        <v>291477.11</v>
      </c>
      <c r="G7" s="9"/>
      <c r="H7" s="8">
        <f>SUM(OrderBal16[[#This Row],[Annual
(Actual)]:[Unpaid]])</f>
        <v>291477.11</v>
      </c>
    </row>
    <row r="8" spans="1:8" x14ac:dyDescent="0.25">
      <c r="A8" s="7" t="s">
        <v>507</v>
      </c>
      <c r="B8" s="7" t="s">
        <v>18</v>
      </c>
      <c r="C8" s="7" t="s">
        <v>19</v>
      </c>
      <c r="D8" s="7" t="s">
        <v>892</v>
      </c>
      <c r="E8" s="7" t="s">
        <v>13</v>
      </c>
      <c r="F8" s="8">
        <v>763250.08</v>
      </c>
      <c r="G8" s="9"/>
      <c r="H8" s="8">
        <f>SUM(OrderBal16[[#This Row],[Annual
(Actual)]:[Unpaid]])</f>
        <v>763250.08</v>
      </c>
    </row>
    <row r="9" spans="1:8" x14ac:dyDescent="0.25">
      <c r="A9" s="7" t="s">
        <v>508</v>
      </c>
      <c r="B9" s="7" t="s">
        <v>20</v>
      </c>
      <c r="C9" s="7" t="s">
        <v>21</v>
      </c>
      <c r="D9" s="7" t="s">
        <v>892</v>
      </c>
      <c r="E9" s="7" t="s">
        <v>13</v>
      </c>
      <c r="F9" s="8">
        <v>158048.72</v>
      </c>
      <c r="G9" s="9"/>
      <c r="H9" s="8">
        <f>SUM(OrderBal16[[#This Row],[Annual
(Actual)]:[Unpaid]])</f>
        <v>158048.72</v>
      </c>
    </row>
    <row r="10" spans="1:8" x14ac:dyDescent="0.25">
      <c r="A10" s="7" t="s">
        <v>509</v>
      </c>
      <c r="B10" s="7" t="s">
        <v>22</v>
      </c>
      <c r="C10" s="7" t="s">
        <v>23</v>
      </c>
      <c r="D10" s="7" t="s">
        <v>892</v>
      </c>
      <c r="E10" s="7" t="s">
        <v>13</v>
      </c>
      <c r="F10" s="8">
        <v>1551830.79</v>
      </c>
      <c r="G10" s="9"/>
      <c r="H10" s="8">
        <f>SUM(OrderBal16[[#This Row],[Annual
(Actual)]:[Unpaid]])</f>
        <v>1551830.79</v>
      </c>
    </row>
    <row r="11" spans="1:8" x14ac:dyDescent="0.25">
      <c r="A11" s="7" t="s">
        <v>510</v>
      </c>
      <c r="B11" s="7" t="s">
        <v>24</v>
      </c>
      <c r="C11" s="7" t="s">
        <v>25</v>
      </c>
      <c r="D11" s="7" t="s">
        <v>26</v>
      </c>
      <c r="E11" s="7" t="s">
        <v>13</v>
      </c>
      <c r="F11" s="8">
        <v>0.01</v>
      </c>
      <c r="G11" s="9"/>
      <c r="H11" s="8">
        <f>SUM(OrderBal16[[#This Row],[Annual
(Actual)]:[Unpaid]])</f>
        <v>0.01</v>
      </c>
    </row>
    <row r="12" spans="1:8" x14ac:dyDescent="0.25">
      <c r="A12" s="7" t="s">
        <v>511</v>
      </c>
      <c r="B12" s="7" t="s">
        <v>27</v>
      </c>
      <c r="C12" s="7" t="s">
        <v>28</v>
      </c>
      <c r="D12" s="7" t="s">
        <v>892</v>
      </c>
      <c r="E12" s="7" t="s">
        <v>13</v>
      </c>
      <c r="F12" s="8">
        <v>0.06</v>
      </c>
      <c r="G12" s="9"/>
      <c r="H12" s="8">
        <f>SUM(OrderBal16[[#This Row],[Annual
(Actual)]:[Unpaid]])</f>
        <v>0.06</v>
      </c>
    </row>
    <row r="13" spans="1:8" x14ac:dyDescent="0.25">
      <c r="A13" s="7" t="s">
        <v>512</v>
      </c>
      <c r="B13" s="7" t="s">
        <v>29</v>
      </c>
      <c r="C13" s="7" t="s">
        <v>30</v>
      </c>
      <c r="D13" s="7" t="s">
        <v>892</v>
      </c>
      <c r="E13" s="7" t="s">
        <v>13</v>
      </c>
      <c r="F13" s="8">
        <v>-0.76</v>
      </c>
      <c r="G13" s="9"/>
      <c r="H13" s="8">
        <f>SUM(OrderBal16[[#This Row],[Annual
(Actual)]:[Unpaid]])</f>
        <v>-0.76</v>
      </c>
    </row>
    <row r="14" spans="1:8" x14ac:dyDescent="0.25">
      <c r="A14" s="7" t="s">
        <v>513</v>
      </c>
      <c r="B14" s="7" t="s">
        <v>31</v>
      </c>
      <c r="C14" s="7" t="s">
        <v>32</v>
      </c>
      <c r="D14" s="7" t="s">
        <v>892</v>
      </c>
      <c r="E14" s="7" t="s">
        <v>13</v>
      </c>
      <c r="F14" s="8">
        <v>37370.29</v>
      </c>
      <c r="G14" s="9"/>
      <c r="H14" s="8">
        <f>SUM(OrderBal16[[#This Row],[Annual
(Actual)]:[Unpaid]])</f>
        <v>37370.29</v>
      </c>
    </row>
    <row r="15" spans="1:8" x14ac:dyDescent="0.25">
      <c r="A15" s="7" t="s">
        <v>514</v>
      </c>
      <c r="B15" s="7" t="s">
        <v>33</v>
      </c>
      <c r="C15" s="7" t="s">
        <v>34</v>
      </c>
      <c r="D15" s="7" t="s">
        <v>892</v>
      </c>
      <c r="E15" s="7" t="s">
        <v>13</v>
      </c>
      <c r="F15" s="8">
        <v>1218204.57</v>
      </c>
      <c r="G15" s="9"/>
      <c r="H15" s="8">
        <f>SUM(OrderBal16[[#This Row],[Annual
(Actual)]:[Unpaid]])</f>
        <v>1218204.57</v>
      </c>
    </row>
    <row r="16" spans="1:8" x14ac:dyDescent="0.25">
      <c r="A16" s="7" t="s">
        <v>515</v>
      </c>
      <c r="B16" s="7" t="s">
        <v>35</v>
      </c>
      <c r="C16" s="7" t="s">
        <v>36</v>
      </c>
      <c r="D16" s="7" t="s">
        <v>892</v>
      </c>
      <c r="E16" s="7" t="s">
        <v>13</v>
      </c>
      <c r="F16" s="8">
        <v>286687.5</v>
      </c>
      <c r="G16" s="9"/>
      <c r="H16" s="8">
        <f>SUM(OrderBal16[[#This Row],[Annual
(Actual)]:[Unpaid]])</f>
        <v>286687.5</v>
      </c>
    </row>
    <row r="17" spans="1:8" x14ac:dyDescent="0.25">
      <c r="A17" s="7" t="s">
        <v>516</v>
      </c>
      <c r="B17" s="7" t="s">
        <v>37</v>
      </c>
      <c r="C17" s="7" t="s">
        <v>38</v>
      </c>
      <c r="D17" s="7" t="s">
        <v>892</v>
      </c>
      <c r="E17" s="7" t="s">
        <v>13</v>
      </c>
      <c r="F17" s="8">
        <v>0.02</v>
      </c>
      <c r="G17" s="9"/>
      <c r="H17" s="8">
        <f>SUM(OrderBal16[[#This Row],[Annual
(Actual)]:[Unpaid]])</f>
        <v>0.02</v>
      </c>
    </row>
    <row r="18" spans="1:8" x14ac:dyDescent="0.25">
      <c r="A18" s="7" t="s">
        <v>517</v>
      </c>
      <c r="B18" s="7" t="s">
        <v>39</v>
      </c>
      <c r="C18" s="7" t="s">
        <v>40</v>
      </c>
      <c r="D18" s="7" t="s">
        <v>892</v>
      </c>
      <c r="E18" s="7" t="s">
        <v>13</v>
      </c>
      <c r="F18" s="8">
        <v>11937020.1</v>
      </c>
      <c r="G18" s="9"/>
      <c r="H18" s="8">
        <f>SUM(OrderBal16[[#This Row],[Annual
(Actual)]:[Unpaid]])</f>
        <v>11937020.1</v>
      </c>
    </row>
    <row r="19" spans="1:8" x14ac:dyDescent="0.25">
      <c r="A19" s="7" t="s">
        <v>518</v>
      </c>
      <c r="B19" s="7" t="s">
        <v>41</v>
      </c>
      <c r="C19" s="7" t="s">
        <v>42</v>
      </c>
      <c r="D19" s="7" t="s">
        <v>892</v>
      </c>
      <c r="E19" s="7" t="s">
        <v>13</v>
      </c>
      <c r="F19" s="8">
        <v>1891250.34</v>
      </c>
      <c r="G19" s="9">
        <v>-172584.95999999999</v>
      </c>
      <c r="H19" s="8">
        <f>SUM(OrderBal16[[#This Row],[Annual
(Actual)]:[Unpaid]])</f>
        <v>1718665.3800000001</v>
      </c>
    </row>
    <row r="20" spans="1:8" x14ac:dyDescent="0.25">
      <c r="A20" s="7" t="s">
        <v>519</v>
      </c>
      <c r="B20" s="7" t="s">
        <v>43</v>
      </c>
      <c r="C20" s="7" t="s">
        <v>44</v>
      </c>
      <c r="D20" s="7" t="s">
        <v>880</v>
      </c>
      <c r="E20" s="7" t="s">
        <v>13</v>
      </c>
      <c r="F20" s="8">
        <v>-0.31</v>
      </c>
      <c r="G20" s="9"/>
      <c r="H20" s="8">
        <f>SUM(OrderBal16[[#This Row],[Annual
(Actual)]:[Unpaid]])</f>
        <v>-0.31</v>
      </c>
    </row>
    <row r="21" spans="1:8" x14ac:dyDescent="0.25">
      <c r="A21" s="7" t="s">
        <v>520</v>
      </c>
      <c r="B21" s="7" t="s">
        <v>45</v>
      </c>
      <c r="C21" s="7" t="s">
        <v>44</v>
      </c>
      <c r="D21" s="7" t="s">
        <v>892</v>
      </c>
      <c r="E21" s="7" t="s">
        <v>13</v>
      </c>
      <c r="F21" s="8">
        <v>135188.57999999999</v>
      </c>
      <c r="G21" s="9"/>
      <c r="H21" s="8">
        <f>SUM(OrderBal16[[#This Row],[Annual
(Actual)]:[Unpaid]])</f>
        <v>135188.57999999999</v>
      </c>
    </row>
    <row r="22" spans="1:8" x14ac:dyDescent="0.25">
      <c r="A22" s="7" t="s">
        <v>521</v>
      </c>
      <c r="B22" s="7" t="s">
        <v>46</v>
      </c>
      <c r="C22" s="7" t="s">
        <v>47</v>
      </c>
      <c r="D22" s="7" t="s">
        <v>892</v>
      </c>
      <c r="E22" s="7" t="s">
        <v>48</v>
      </c>
      <c r="F22" s="8">
        <v>885509.1</v>
      </c>
      <c r="G22" s="9"/>
      <c r="H22" s="8">
        <f>SUM(OrderBal16[[#This Row],[Annual
(Actual)]:[Unpaid]])</f>
        <v>885509.1</v>
      </c>
    </row>
    <row r="23" spans="1:8" x14ac:dyDescent="0.25">
      <c r="A23" s="7" t="s">
        <v>522</v>
      </c>
      <c r="B23" s="7" t="s">
        <v>49</v>
      </c>
      <c r="C23" s="7" t="s">
        <v>47</v>
      </c>
      <c r="D23" s="7" t="s">
        <v>892</v>
      </c>
      <c r="E23" s="7" t="s">
        <v>48</v>
      </c>
      <c r="F23" s="8">
        <v>100218.16</v>
      </c>
      <c r="G23" s="9"/>
      <c r="H23" s="8">
        <f>SUM(OrderBal16[[#This Row],[Annual
(Actual)]:[Unpaid]])</f>
        <v>100218.16</v>
      </c>
    </row>
    <row r="24" spans="1:8" x14ac:dyDescent="0.25">
      <c r="A24" s="7" t="s">
        <v>523</v>
      </c>
      <c r="B24" s="7" t="s">
        <v>50</v>
      </c>
      <c r="C24" s="7" t="s">
        <v>51</v>
      </c>
      <c r="D24" s="7" t="s">
        <v>892</v>
      </c>
      <c r="E24" s="7" t="s">
        <v>48</v>
      </c>
      <c r="F24" s="8">
        <v>-11504.37</v>
      </c>
      <c r="G24" s="9"/>
      <c r="H24" s="8">
        <f>SUM(OrderBal16[[#This Row],[Annual
(Actual)]:[Unpaid]])</f>
        <v>-11504.37</v>
      </c>
    </row>
    <row r="25" spans="1:8" x14ac:dyDescent="0.25">
      <c r="A25" s="7" t="s">
        <v>524</v>
      </c>
      <c r="B25" s="7" t="s">
        <v>52</v>
      </c>
      <c r="C25" s="7" t="s">
        <v>53</v>
      </c>
      <c r="D25" s="7" t="s">
        <v>892</v>
      </c>
      <c r="E25" s="7" t="s">
        <v>13</v>
      </c>
      <c r="F25" s="8">
        <v>-0.18</v>
      </c>
      <c r="G25" s="9"/>
      <c r="H25" s="8">
        <f>SUM(OrderBal16[[#This Row],[Annual
(Actual)]:[Unpaid]])</f>
        <v>-0.18</v>
      </c>
    </row>
    <row r="26" spans="1:8" x14ac:dyDescent="0.25">
      <c r="A26" s="7" t="s">
        <v>525</v>
      </c>
      <c r="B26" s="7" t="s">
        <v>54</v>
      </c>
      <c r="C26" s="7" t="s">
        <v>55</v>
      </c>
      <c r="D26" s="7" t="s">
        <v>870</v>
      </c>
      <c r="E26" s="7" t="s">
        <v>779</v>
      </c>
      <c r="F26" s="8">
        <v>3147883.12</v>
      </c>
      <c r="G26" s="9"/>
      <c r="H26" s="8">
        <f>SUM(OrderBal16[[#This Row],[Annual
(Actual)]:[Unpaid]])</f>
        <v>3147883.12</v>
      </c>
    </row>
    <row r="27" spans="1:8" x14ac:dyDescent="0.25">
      <c r="A27" s="7" t="s">
        <v>526</v>
      </c>
      <c r="B27" s="7" t="s">
        <v>58</v>
      </c>
      <c r="C27" s="7" t="s">
        <v>59</v>
      </c>
      <c r="D27" s="7" t="s">
        <v>870</v>
      </c>
      <c r="E27" s="7" t="s">
        <v>780</v>
      </c>
      <c r="F27" s="8">
        <v>2514774.31</v>
      </c>
      <c r="G27" s="9"/>
      <c r="H27" s="8">
        <f>SUM(OrderBal16[[#This Row],[Annual
(Actual)]:[Unpaid]])</f>
        <v>2514774.31</v>
      </c>
    </row>
    <row r="28" spans="1:8" x14ac:dyDescent="0.25">
      <c r="A28" s="7" t="s">
        <v>527</v>
      </c>
      <c r="B28" s="7" t="s">
        <v>60</v>
      </c>
      <c r="C28" s="7" t="s">
        <v>61</v>
      </c>
      <c r="D28" s="7" t="s">
        <v>892</v>
      </c>
      <c r="E28" s="7" t="s">
        <v>13</v>
      </c>
      <c r="F28" s="8">
        <v>352087.33</v>
      </c>
      <c r="G28" s="9"/>
      <c r="H28" s="8">
        <f>SUM(OrderBal16[[#This Row],[Annual
(Actual)]:[Unpaid]])</f>
        <v>352087.33</v>
      </c>
    </row>
    <row r="29" spans="1:8" x14ac:dyDescent="0.25">
      <c r="A29" s="7" t="s">
        <v>528</v>
      </c>
      <c r="B29" s="7" t="s">
        <v>62</v>
      </c>
      <c r="C29" s="7" t="s">
        <v>63</v>
      </c>
      <c r="D29" s="7" t="s">
        <v>892</v>
      </c>
      <c r="E29" s="7" t="s">
        <v>13</v>
      </c>
      <c r="F29" s="8">
        <v>149922.5</v>
      </c>
      <c r="G29" s="9"/>
      <c r="H29" s="8">
        <f>SUM(OrderBal16[[#This Row],[Annual
(Actual)]:[Unpaid]])</f>
        <v>149922.5</v>
      </c>
    </row>
    <row r="30" spans="1:8" x14ac:dyDescent="0.25">
      <c r="A30" s="7" t="s">
        <v>529</v>
      </c>
      <c r="B30" s="7" t="s">
        <v>64</v>
      </c>
      <c r="C30" s="7" t="s">
        <v>65</v>
      </c>
      <c r="D30" s="7" t="s">
        <v>892</v>
      </c>
      <c r="E30" s="7" t="s">
        <v>13</v>
      </c>
      <c r="F30" s="8">
        <v>49739.12</v>
      </c>
      <c r="G30" s="9"/>
      <c r="H30" s="8">
        <f>SUM(OrderBal16[[#This Row],[Annual
(Actual)]:[Unpaid]])</f>
        <v>49739.12</v>
      </c>
    </row>
    <row r="31" spans="1:8" x14ac:dyDescent="0.25">
      <c r="A31" s="7" t="s">
        <v>530</v>
      </c>
      <c r="B31" s="7" t="s">
        <v>66</v>
      </c>
      <c r="C31" s="7" t="s">
        <v>67</v>
      </c>
      <c r="D31" s="7" t="s">
        <v>892</v>
      </c>
      <c r="E31" s="7" t="s">
        <v>13</v>
      </c>
      <c r="F31" s="8">
        <v>522662.37</v>
      </c>
      <c r="G31" s="9"/>
      <c r="H31" s="8">
        <f>SUM(OrderBal16[[#This Row],[Annual
(Actual)]:[Unpaid]])</f>
        <v>522662.37</v>
      </c>
    </row>
    <row r="32" spans="1:8" x14ac:dyDescent="0.25">
      <c r="A32" s="7" t="s">
        <v>531</v>
      </c>
      <c r="B32" s="7" t="s">
        <v>68</v>
      </c>
      <c r="C32" s="7" t="s">
        <v>69</v>
      </c>
      <c r="D32" s="7" t="s">
        <v>778</v>
      </c>
      <c r="E32" s="7" t="s">
        <v>13</v>
      </c>
      <c r="F32" s="8">
        <v>-0.08</v>
      </c>
      <c r="G32" s="9"/>
      <c r="H32" s="8">
        <f>SUM(OrderBal16[[#This Row],[Annual
(Actual)]:[Unpaid]])</f>
        <v>-0.08</v>
      </c>
    </row>
    <row r="33" spans="1:8" x14ac:dyDescent="0.25">
      <c r="A33" s="7" t="s">
        <v>532</v>
      </c>
      <c r="B33" s="7" t="s">
        <v>70</v>
      </c>
      <c r="C33" s="7" t="s">
        <v>71</v>
      </c>
      <c r="D33" s="7" t="s">
        <v>870</v>
      </c>
      <c r="E33" s="7" t="s">
        <v>779</v>
      </c>
      <c r="F33" s="8">
        <v>6154952.8300000001</v>
      </c>
      <c r="G33" s="9"/>
      <c r="H33" s="8">
        <f>SUM(OrderBal16[[#This Row],[Annual
(Actual)]:[Unpaid]])</f>
        <v>6154952.8300000001</v>
      </c>
    </row>
    <row r="34" spans="1:8" x14ac:dyDescent="0.25">
      <c r="A34" s="7" t="s">
        <v>533</v>
      </c>
      <c r="B34" s="7" t="s">
        <v>73</v>
      </c>
      <c r="C34" s="7" t="s">
        <v>74</v>
      </c>
      <c r="D34" s="7" t="s">
        <v>892</v>
      </c>
      <c r="E34" s="7" t="s">
        <v>13</v>
      </c>
      <c r="F34" s="8">
        <v>2906.23</v>
      </c>
      <c r="G34" s="9"/>
      <c r="H34" s="8">
        <f>SUM(OrderBal16[[#This Row],[Annual
(Actual)]:[Unpaid]])</f>
        <v>2906.23</v>
      </c>
    </row>
    <row r="35" spans="1:8" x14ac:dyDescent="0.25">
      <c r="A35" s="7" t="s">
        <v>534</v>
      </c>
      <c r="B35" s="7" t="s">
        <v>75</v>
      </c>
      <c r="C35" s="7" t="s">
        <v>76</v>
      </c>
      <c r="D35" s="7" t="s">
        <v>892</v>
      </c>
      <c r="E35" s="7" t="s">
        <v>48</v>
      </c>
      <c r="F35" s="8">
        <v>1924959.99</v>
      </c>
      <c r="G35" s="9"/>
      <c r="H35" s="8">
        <f>SUM(OrderBal16[[#This Row],[Annual
(Actual)]:[Unpaid]])</f>
        <v>1924959.99</v>
      </c>
    </row>
    <row r="36" spans="1:8" x14ac:dyDescent="0.25">
      <c r="A36" s="7" t="s">
        <v>813</v>
      </c>
      <c r="B36" s="7" t="s">
        <v>814</v>
      </c>
      <c r="C36" s="7" t="s">
        <v>815</v>
      </c>
      <c r="D36" s="7" t="s">
        <v>892</v>
      </c>
      <c r="E36" s="7" t="s">
        <v>13</v>
      </c>
      <c r="F36" s="8">
        <v>65305.62</v>
      </c>
      <c r="G36" s="9"/>
      <c r="H36" s="8">
        <f>SUM(OrderBal16[[#This Row],[Annual
(Actual)]:[Unpaid]])</f>
        <v>65305.62</v>
      </c>
    </row>
    <row r="37" spans="1:8" x14ac:dyDescent="0.25">
      <c r="A37" s="7" t="s">
        <v>538</v>
      </c>
      <c r="B37" s="7" t="s">
        <v>77</v>
      </c>
      <c r="C37" s="7" t="s">
        <v>78</v>
      </c>
      <c r="D37" s="7" t="s">
        <v>892</v>
      </c>
      <c r="E37" s="7" t="s">
        <v>13</v>
      </c>
      <c r="F37" s="8">
        <v>-0.05</v>
      </c>
      <c r="G37" s="9"/>
      <c r="H37" s="8">
        <f>SUM(OrderBal16[[#This Row],[Annual
(Actual)]:[Unpaid]])</f>
        <v>-0.05</v>
      </c>
    </row>
    <row r="38" spans="1:8" x14ac:dyDescent="0.25">
      <c r="A38" s="7" t="s">
        <v>539</v>
      </c>
      <c r="B38" s="7" t="s">
        <v>79</v>
      </c>
      <c r="C38" s="7" t="s">
        <v>80</v>
      </c>
      <c r="D38" s="7" t="s">
        <v>892</v>
      </c>
      <c r="E38" s="7" t="s">
        <v>13</v>
      </c>
      <c r="F38" s="8">
        <v>3834.96</v>
      </c>
      <c r="G38" s="9"/>
      <c r="H38" s="8">
        <f>SUM(OrderBal16[[#This Row],[Annual
(Actual)]:[Unpaid]])</f>
        <v>3834.96</v>
      </c>
    </row>
    <row r="39" spans="1:8" x14ac:dyDescent="0.25">
      <c r="A39" s="7" t="s">
        <v>540</v>
      </c>
      <c r="B39" s="7" t="s">
        <v>81</v>
      </c>
      <c r="C39" s="7" t="s">
        <v>82</v>
      </c>
      <c r="D39" s="7" t="s">
        <v>892</v>
      </c>
      <c r="E39" s="7" t="s">
        <v>13</v>
      </c>
      <c r="F39" s="8">
        <v>-0.08</v>
      </c>
      <c r="G39" s="9"/>
      <c r="H39" s="8">
        <f>SUM(OrderBal16[[#This Row],[Annual
(Actual)]:[Unpaid]])</f>
        <v>-0.08</v>
      </c>
    </row>
    <row r="40" spans="1:8" x14ac:dyDescent="0.25">
      <c r="A40" s="7" t="s">
        <v>541</v>
      </c>
      <c r="B40" s="7" t="s">
        <v>83</v>
      </c>
      <c r="C40" s="7" t="s">
        <v>84</v>
      </c>
      <c r="D40" s="7" t="s">
        <v>892</v>
      </c>
      <c r="E40" s="7" t="s">
        <v>13</v>
      </c>
      <c r="F40" s="8">
        <v>-0.02</v>
      </c>
      <c r="G40" s="9"/>
      <c r="H40" s="8">
        <f>SUM(OrderBal16[[#This Row],[Annual
(Actual)]:[Unpaid]])</f>
        <v>-0.02</v>
      </c>
    </row>
    <row r="41" spans="1:8" x14ac:dyDescent="0.25">
      <c r="A41" s="7" t="s">
        <v>542</v>
      </c>
      <c r="B41" s="7" t="s">
        <v>85</v>
      </c>
      <c r="C41" s="7" t="s">
        <v>86</v>
      </c>
      <c r="D41" s="7" t="s">
        <v>892</v>
      </c>
      <c r="E41" s="7" t="s">
        <v>13</v>
      </c>
      <c r="F41" s="8">
        <v>364865.48</v>
      </c>
      <c r="G41" s="9"/>
      <c r="H41" s="8">
        <f>SUM(OrderBal16[[#This Row],[Annual
(Actual)]:[Unpaid]])</f>
        <v>364865.48</v>
      </c>
    </row>
    <row r="42" spans="1:8" x14ac:dyDescent="0.25">
      <c r="A42" s="7" t="s">
        <v>543</v>
      </c>
      <c r="B42" s="7" t="s">
        <v>87</v>
      </c>
      <c r="C42" s="7" t="s">
        <v>88</v>
      </c>
      <c r="D42" s="7" t="s">
        <v>892</v>
      </c>
      <c r="E42" s="7" t="s">
        <v>13</v>
      </c>
      <c r="F42" s="8">
        <v>3752342.71</v>
      </c>
      <c r="G42" s="9"/>
      <c r="H42" s="8">
        <f>SUM(OrderBal16[[#This Row],[Annual
(Actual)]:[Unpaid]])</f>
        <v>3752342.71</v>
      </c>
    </row>
    <row r="43" spans="1:8" x14ac:dyDescent="0.25">
      <c r="A43" s="7" t="s">
        <v>544</v>
      </c>
      <c r="B43" s="7" t="s">
        <v>89</v>
      </c>
      <c r="C43" s="7" t="s">
        <v>90</v>
      </c>
      <c r="D43" s="7" t="s">
        <v>880</v>
      </c>
      <c r="E43" s="7" t="s">
        <v>881</v>
      </c>
      <c r="F43" s="8">
        <v>93715.36</v>
      </c>
      <c r="G43" s="9"/>
      <c r="H43" s="8">
        <f>SUM(OrderBal16[[#This Row],[Annual
(Actual)]:[Unpaid]])</f>
        <v>93715.36</v>
      </c>
    </row>
    <row r="44" spans="1:8" x14ac:dyDescent="0.25">
      <c r="A44" s="7" t="s">
        <v>545</v>
      </c>
      <c r="B44" s="7" t="s">
        <v>92</v>
      </c>
      <c r="C44" s="7" t="s">
        <v>90</v>
      </c>
      <c r="D44" s="7" t="s">
        <v>892</v>
      </c>
      <c r="E44" s="7" t="s">
        <v>13</v>
      </c>
      <c r="F44" s="8">
        <v>72290.58</v>
      </c>
      <c r="G44" s="9"/>
      <c r="H44" s="8">
        <f>SUM(OrderBal16[[#This Row],[Annual
(Actual)]:[Unpaid]])</f>
        <v>72290.58</v>
      </c>
    </row>
    <row r="45" spans="1:8" x14ac:dyDescent="0.25">
      <c r="A45" s="7" t="s">
        <v>546</v>
      </c>
      <c r="B45" s="7" t="s">
        <v>93</v>
      </c>
      <c r="C45" s="7" t="s">
        <v>94</v>
      </c>
      <c r="D45" s="7" t="s">
        <v>892</v>
      </c>
      <c r="E45" s="7" t="s">
        <v>13</v>
      </c>
      <c r="F45" s="8">
        <v>1190249.3999999999</v>
      </c>
      <c r="G45" s="9"/>
      <c r="H45" s="8">
        <f>SUM(OrderBal16[[#This Row],[Annual
(Actual)]:[Unpaid]])</f>
        <v>1190249.3999999999</v>
      </c>
    </row>
    <row r="46" spans="1:8" ht="13.5" customHeight="1" x14ac:dyDescent="0.25">
      <c r="A46" s="7" t="s">
        <v>547</v>
      </c>
      <c r="B46" s="7" t="s">
        <v>95</v>
      </c>
      <c r="C46" s="7" t="s">
        <v>96</v>
      </c>
      <c r="D46" s="7" t="s">
        <v>892</v>
      </c>
      <c r="E46" s="7" t="s">
        <v>13</v>
      </c>
      <c r="F46" s="8">
        <v>-0.03</v>
      </c>
      <c r="G46" s="9"/>
      <c r="H46" s="8">
        <f>SUM(OrderBal16[[#This Row],[Annual
(Actual)]:[Unpaid]])</f>
        <v>-0.03</v>
      </c>
    </row>
    <row r="47" spans="1:8" x14ac:dyDescent="0.25">
      <c r="A47" s="7" t="s">
        <v>548</v>
      </c>
      <c r="B47" s="7" t="s">
        <v>97</v>
      </c>
      <c r="C47" s="7" t="s">
        <v>98</v>
      </c>
      <c r="D47" s="7" t="s">
        <v>892</v>
      </c>
      <c r="E47" s="7" t="s">
        <v>13</v>
      </c>
      <c r="F47" s="8">
        <v>152826.6</v>
      </c>
      <c r="G47" s="9"/>
      <c r="H47" s="8">
        <f>SUM(OrderBal16[[#This Row],[Annual
(Actual)]:[Unpaid]])</f>
        <v>152826.6</v>
      </c>
    </row>
    <row r="48" spans="1:8" x14ac:dyDescent="0.25">
      <c r="A48" s="7" t="s">
        <v>549</v>
      </c>
      <c r="B48" s="7" t="s">
        <v>99</v>
      </c>
      <c r="C48" s="7" t="s">
        <v>100</v>
      </c>
      <c r="D48" s="7" t="s">
        <v>892</v>
      </c>
      <c r="E48" s="7" t="s">
        <v>13</v>
      </c>
      <c r="F48" s="8">
        <v>969558.63</v>
      </c>
      <c r="G48" s="9"/>
      <c r="H48" s="8">
        <f>SUM(OrderBal16[[#This Row],[Annual
(Actual)]:[Unpaid]])</f>
        <v>969558.63</v>
      </c>
    </row>
    <row r="49" spans="1:8" x14ac:dyDescent="0.25">
      <c r="A49" s="7" t="s">
        <v>550</v>
      </c>
      <c r="B49" s="7" t="s">
        <v>101</v>
      </c>
      <c r="C49" s="7" t="s">
        <v>102</v>
      </c>
      <c r="D49" s="7" t="s">
        <v>892</v>
      </c>
      <c r="E49" s="7" t="s">
        <v>13</v>
      </c>
      <c r="F49" s="8">
        <v>1108736.83</v>
      </c>
      <c r="G49" s="9"/>
      <c r="H49" s="8">
        <f>SUM(OrderBal16[[#This Row],[Annual
(Actual)]:[Unpaid]])</f>
        <v>1108736.83</v>
      </c>
    </row>
    <row r="50" spans="1:8" x14ac:dyDescent="0.25">
      <c r="A50" s="7" t="s">
        <v>551</v>
      </c>
      <c r="B50" s="7" t="s">
        <v>103</v>
      </c>
      <c r="C50" s="7" t="s">
        <v>104</v>
      </c>
      <c r="D50" s="7" t="s">
        <v>870</v>
      </c>
      <c r="E50" s="7" t="s">
        <v>13</v>
      </c>
      <c r="F50" s="8">
        <v>320454.21000000002</v>
      </c>
      <c r="G50" s="9"/>
      <c r="H50" s="8">
        <f>SUM(OrderBal16[[#This Row],[Annual
(Actual)]:[Unpaid]])</f>
        <v>320454.21000000002</v>
      </c>
    </row>
    <row r="51" spans="1:8" x14ac:dyDescent="0.25">
      <c r="A51" s="7" t="s">
        <v>552</v>
      </c>
      <c r="B51" s="7" t="s">
        <v>105</v>
      </c>
      <c r="C51" s="7" t="s">
        <v>106</v>
      </c>
      <c r="D51" s="7" t="s">
        <v>892</v>
      </c>
      <c r="E51" s="7" t="s">
        <v>13</v>
      </c>
      <c r="F51" s="8">
        <v>385572.02</v>
      </c>
      <c r="G51" s="9">
        <v>-385572</v>
      </c>
      <c r="H51" s="8">
        <f>SUM(OrderBal16[[#This Row],[Annual
(Actual)]:[Unpaid]])</f>
        <v>2.0000000018626451E-2</v>
      </c>
    </row>
    <row r="52" spans="1:8" x14ac:dyDescent="0.25">
      <c r="A52" s="7" t="s">
        <v>553</v>
      </c>
      <c r="B52" s="7" t="s">
        <v>107</v>
      </c>
      <c r="C52" s="7" t="s">
        <v>108</v>
      </c>
      <c r="D52" s="7" t="s">
        <v>892</v>
      </c>
      <c r="E52" s="7" t="s">
        <v>13</v>
      </c>
      <c r="F52" s="8">
        <v>56105.18</v>
      </c>
      <c r="G52" s="9"/>
      <c r="H52" s="8">
        <f>SUM(OrderBal16[[#This Row],[Annual
(Actual)]:[Unpaid]])</f>
        <v>56105.18</v>
      </c>
    </row>
    <row r="53" spans="1:8" x14ac:dyDescent="0.25">
      <c r="A53" s="7" t="s">
        <v>554</v>
      </c>
      <c r="B53" s="7" t="s">
        <v>109</v>
      </c>
      <c r="C53" s="7" t="s">
        <v>110</v>
      </c>
      <c r="D53" s="7" t="s">
        <v>892</v>
      </c>
      <c r="E53" s="7" t="s">
        <v>13</v>
      </c>
      <c r="F53" s="8">
        <v>1889877.13</v>
      </c>
      <c r="G53" s="9"/>
      <c r="H53" s="8">
        <f>SUM(OrderBal16[[#This Row],[Annual
(Actual)]:[Unpaid]])</f>
        <v>1889877.13</v>
      </c>
    </row>
    <row r="54" spans="1:8" x14ac:dyDescent="0.25">
      <c r="A54" s="7" t="s">
        <v>555</v>
      </c>
      <c r="B54" s="7" t="s">
        <v>111</v>
      </c>
      <c r="C54" s="7" t="s">
        <v>112</v>
      </c>
      <c r="D54" s="7" t="s">
        <v>892</v>
      </c>
      <c r="E54" s="7" t="s">
        <v>13</v>
      </c>
      <c r="F54" s="8">
        <v>395585.3</v>
      </c>
      <c r="G54" s="9"/>
      <c r="H54" s="8">
        <f>SUM(OrderBal16[[#This Row],[Annual
(Actual)]:[Unpaid]])</f>
        <v>395585.3</v>
      </c>
    </row>
    <row r="55" spans="1:8" x14ac:dyDescent="0.25">
      <c r="A55" s="7" t="s">
        <v>556</v>
      </c>
      <c r="B55" s="7" t="s">
        <v>113</v>
      </c>
      <c r="C55" s="7" t="s">
        <v>114</v>
      </c>
      <c r="D55" s="7" t="s">
        <v>892</v>
      </c>
      <c r="E55" s="7" t="s">
        <v>881</v>
      </c>
      <c r="F55" s="8">
        <v>115843.17</v>
      </c>
      <c r="G55" s="9"/>
      <c r="H55" s="8">
        <f>SUM(OrderBal16[[#This Row],[Annual
(Actual)]:[Unpaid]])</f>
        <v>115843.17</v>
      </c>
    </row>
    <row r="56" spans="1:8" x14ac:dyDescent="0.25">
      <c r="A56" s="7" t="s">
        <v>557</v>
      </c>
      <c r="B56" s="7" t="s">
        <v>115</v>
      </c>
      <c r="C56" s="7" t="s">
        <v>116</v>
      </c>
      <c r="D56" s="7" t="s">
        <v>880</v>
      </c>
      <c r="E56" s="7" t="s">
        <v>13</v>
      </c>
      <c r="F56" s="8">
        <v>-0.03</v>
      </c>
      <c r="G56" s="9"/>
      <c r="H56" s="8">
        <f>SUM(OrderBal16[[#This Row],[Annual
(Actual)]:[Unpaid]])</f>
        <v>-0.03</v>
      </c>
    </row>
    <row r="57" spans="1:8" x14ac:dyDescent="0.25">
      <c r="A57" s="7" t="s">
        <v>558</v>
      </c>
      <c r="B57" s="7" t="s">
        <v>117</v>
      </c>
      <c r="C57" s="7" t="s">
        <v>118</v>
      </c>
      <c r="D57" s="7" t="s">
        <v>892</v>
      </c>
      <c r="E57" s="7" t="s">
        <v>13</v>
      </c>
      <c r="F57" s="8">
        <v>653445.61</v>
      </c>
      <c r="G57" s="9"/>
      <c r="H57" s="8">
        <f>SUM(OrderBal16[[#This Row],[Annual
(Actual)]:[Unpaid]])</f>
        <v>653445.61</v>
      </c>
    </row>
    <row r="58" spans="1:8" x14ac:dyDescent="0.25">
      <c r="A58" s="7" t="s">
        <v>559</v>
      </c>
      <c r="B58" s="7" t="s">
        <v>119</v>
      </c>
      <c r="C58" s="7" t="s">
        <v>120</v>
      </c>
      <c r="D58" s="7" t="s">
        <v>892</v>
      </c>
      <c r="E58" s="7" t="s">
        <v>13</v>
      </c>
      <c r="F58" s="8">
        <v>0.04</v>
      </c>
      <c r="G58" s="9"/>
      <c r="H58" s="8">
        <f>SUM(OrderBal16[[#This Row],[Annual
(Actual)]:[Unpaid]])</f>
        <v>0.04</v>
      </c>
    </row>
    <row r="59" spans="1:8" x14ac:dyDescent="0.25">
      <c r="A59" s="7" t="s">
        <v>560</v>
      </c>
      <c r="B59" s="7" t="s">
        <v>121</v>
      </c>
      <c r="C59" s="7" t="s">
        <v>122</v>
      </c>
      <c r="D59" s="7" t="s">
        <v>892</v>
      </c>
      <c r="E59" s="7" t="s">
        <v>13</v>
      </c>
      <c r="F59" s="8">
        <v>400305</v>
      </c>
      <c r="G59" s="9"/>
      <c r="H59" s="8">
        <f>SUM(OrderBal16[[#This Row],[Annual
(Actual)]:[Unpaid]])</f>
        <v>400305</v>
      </c>
    </row>
    <row r="60" spans="1:8" x14ac:dyDescent="0.25">
      <c r="A60" s="7" t="s">
        <v>561</v>
      </c>
      <c r="B60" s="7" t="s">
        <v>123</v>
      </c>
      <c r="C60" s="7" t="s">
        <v>124</v>
      </c>
      <c r="D60" s="7" t="s">
        <v>892</v>
      </c>
      <c r="E60" s="7" t="s">
        <v>13</v>
      </c>
      <c r="F60" s="8">
        <v>494004.49</v>
      </c>
      <c r="G60" s="9"/>
      <c r="H60" s="8">
        <f>SUM(OrderBal16[[#This Row],[Annual
(Actual)]:[Unpaid]])</f>
        <v>494004.49</v>
      </c>
    </row>
    <row r="61" spans="1:8" x14ac:dyDescent="0.25">
      <c r="A61" s="7" t="s">
        <v>562</v>
      </c>
      <c r="B61" s="7" t="s">
        <v>125</v>
      </c>
      <c r="C61" s="7" t="s">
        <v>126</v>
      </c>
      <c r="D61" s="7" t="s">
        <v>12</v>
      </c>
      <c r="E61" s="7" t="s">
        <v>13</v>
      </c>
      <c r="F61" s="8">
        <v>0.2</v>
      </c>
      <c r="G61" s="9"/>
      <c r="H61" s="8">
        <f>SUM(OrderBal16[[#This Row],[Annual
(Actual)]:[Unpaid]])</f>
        <v>0.2</v>
      </c>
    </row>
    <row r="62" spans="1:8" x14ac:dyDescent="0.25">
      <c r="A62" s="7" t="s">
        <v>563</v>
      </c>
      <c r="B62" s="7" t="s">
        <v>127</v>
      </c>
      <c r="C62" s="7" t="s">
        <v>126</v>
      </c>
      <c r="D62" s="7" t="s">
        <v>892</v>
      </c>
      <c r="E62" s="7" t="s">
        <v>13</v>
      </c>
      <c r="F62" s="8">
        <v>763038.07</v>
      </c>
      <c r="G62" s="9"/>
      <c r="H62" s="8">
        <f>SUM(OrderBal16[[#This Row],[Annual
(Actual)]:[Unpaid]])</f>
        <v>763038.07</v>
      </c>
    </row>
    <row r="63" spans="1:8" x14ac:dyDescent="0.25">
      <c r="A63" s="7" t="s">
        <v>564</v>
      </c>
      <c r="B63" s="7" t="s">
        <v>128</v>
      </c>
      <c r="C63" s="7" t="s">
        <v>126</v>
      </c>
      <c r="D63" s="7" t="s">
        <v>892</v>
      </c>
      <c r="E63" s="7" t="s">
        <v>13</v>
      </c>
      <c r="F63" s="8">
        <v>57502.400000000001</v>
      </c>
      <c r="G63" s="9"/>
      <c r="H63" s="8">
        <f>SUM(OrderBal16[[#This Row],[Annual
(Actual)]:[Unpaid]])</f>
        <v>57502.400000000001</v>
      </c>
    </row>
    <row r="64" spans="1:8" x14ac:dyDescent="0.25">
      <c r="A64" s="7" t="s">
        <v>565</v>
      </c>
      <c r="B64" s="7" t="s">
        <v>129</v>
      </c>
      <c r="C64" s="7" t="s">
        <v>130</v>
      </c>
      <c r="D64" s="7" t="s">
        <v>892</v>
      </c>
      <c r="E64" s="7" t="s">
        <v>13</v>
      </c>
      <c r="F64" s="8">
        <v>0.02</v>
      </c>
      <c r="G64" s="9"/>
      <c r="H64" s="8">
        <f>SUM(OrderBal16[[#This Row],[Annual
(Actual)]:[Unpaid]])</f>
        <v>0.02</v>
      </c>
    </row>
    <row r="65" spans="1:8" x14ac:dyDescent="0.25">
      <c r="A65" s="7" t="s">
        <v>566</v>
      </c>
      <c r="B65" s="7" t="s">
        <v>131</v>
      </c>
      <c r="C65" s="7" t="s">
        <v>130</v>
      </c>
      <c r="D65" s="7" t="s">
        <v>892</v>
      </c>
      <c r="E65" s="7" t="s">
        <v>13</v>
      </c>
      <c r="F65" s="8">
        <v>732080.08</v>
      </c>
      <c r="G65" s="9"/>
      <c r="H65" s="8">
        <f>SUM(OrderBal16[[#This Row],[Annual
(Actual)]:[Unpaid]])</f>
        <v>732080.08</v>
      </c>
    </row>
    <row r="66" spans="1:8" x14ac:dyDescent="0.25">
      <c r="A66" s="7" t="s">
        <v>567</v>
      </c>
      <c r="B66" s="7" t="s">
        <v>132</v>
      </c>
      <c r="C66" s="7" t="s">
        <v>133</v>
      </c>
      <c r="D66" s="7" t="s">
        <v>892</v>
      </c>
      <c r="E66" s="7" t="s">
        <v>13</v>
      </c>
      <c r="F66" s="8">
        <v>62306.59</v>
      </c>
      <c r="G66" s="9"/>
      <c r="H66" s="8">
        <f>SUM(OrderBal16[[#This Row],[Annual
(Actual)]:[Unpaid]])</f>
        <v>62306.59</v>
      </c>
    </row>
    <row r="67" spans="1:8" x14ac:dyDescent="0.25">
      <c r="A67" s="7" t="s">
        <v>568</v>
      </c>
      <c r="B67" s="7" t="s">
        <v>134</v>
      </c>
      <c r="C67" s="7" t="s">
        <v>135</v>
      </c>
      <c r="D67" s="7" t="s">
        <v>892</v>
      </c>
      <c r="E67" s="7" t="s">
        <v>13</v>
      </c>
      <c r="F67" s="8">
        <v>1356991.02</v>
      </c>
      <c r="G67" s="9">
        <v>-1356990.96</v>
      </c>
      <c r="H67" s="8">
        <f>SUM(OrderBal16[[#This Row],[Annual
(Actual)]:[Unpaid]])</f>
        <v>6.0000000055879354E-2</v>
      </c>
    </row>
    <row r="68" spans="1:8" x14ac:dyDescent="0.25">
      <c r="A68" s="7" t="s">
        <v>569</v>
      </c>
      <c r="B68" s="7" t="s">
        <v>136</v>
      </c>
      <c r="C68" s="7" t="s">
        <v>137</v>
      </c>
      <c r="D68" s="7" t="s">
        <v>892</v>
      </c>
      <c r="E68" s="7" t="s">
        <v>881</v>
      </c>
      <c r="F68" s="8">
        <v>2344.9299999999998</v>
      </c>
      <c r="G68" s="9"/>
      <c r="H68" s="8">
        <f>SUM(OrderBal16[[#This Row],[Annual
(Actual)]:[Unpaid]])</f>
        <v>2344.9299999999998</v>
      </c>
    </row>
    <row r="69" spans="1:8" x14ac:dyDescent="0.25">
      <c r="A69" s="7" t="s">
        <v>570</v>
      </c>
      <c r="B69" s="7" t="s">
        <v>138</v>
      </c>
      <c r="C69" s="7" t="s">
        <v>139</v>
      </c>
      <c r="D69" s="7" t="s">
        <v>892</v>
      </c>
      <c r="E69" s="7" t="s">
        <v>13</v>
      </c>
      <c r="F69" s="8">
        <v>82496.98</v>
      </c>
      <c r="G69" s="9"/>
      <c r="H69" s="8">
        <f>SUM(OrderBal16[[#This Row],[Annual
(Actual)]:[Unpaid]])</f>
        <v>82496.98</v>
      </c>
    </row>
    <row r="70" spans="1:8" x14ac:dyDescent="0.25">
      <c r="A70" s="7" t="s">
        <v>571</v>
      </c>
      <c r="B70" s="7" t="s">
        <v>140</v>
      </c>
      <c r="C70" s="7" t="s">
        <v>141</v>
      </c>
      <c r="D70" s="7" t="s">
        <v>892</v>
      </c>
      <c r="E70" s="7" t="s">
        <v>13</v>
      </c>
      <c r="F70" s="8">
        <v>1268946.76</v>
      </c>
      <c r="G70" s="9">
        <v>-983871</v>
      </c>
      <c r="H70" s="8">
        <f>SUM(OrderBal16[[#This Row],[Annual
(Actual)]:[Unpaid]])</f>
        <v>285075.76</v>
      </c>
    </row>
    <row r="71" spans="1:8" x14ac:dyDescent="0.25">
      <c r="A71" s="7" t="s">
        <v>572</v>
      </c>
      <c r="B71" s="7" t="s">
        <v>142</v>
      </c>
      <c r="C71" s="7" t="s">
        <v>143</v>
      </c>
      <c r="D71" s="7" t="s">
        <v>892</v>
      </c>
      <c r="E71" s="7" t="s">
        <v>13</v>
      </c>
      <c r="F71" s="8">
        <v>0.03</v>
      </c>
      <c r="G71" s="9"/>
      <c r="H71" s="8">
        <f>SUM(OrderBal16[[#This Row],[Annual
(Actual)]:[Unpaid]])</f>
        <v>0.03</v>
      </c>
    </row>
    <row r="72" spans="1:8" x14ac:dyDescent="0.25">
      <c r="A72" s="7" t="s">
        <v>573</v>
      </c>
      <c r="B72" s="7" t="s">
        <v>144</v>
      </c>
      <c r="C72" s="7" t="s">
        <v>145</v>
      </c>
      <c r="D72" s="7" t="s">
        <v>146</v>
      </c>
      <c r="E72" s="7" t="s">
        <v>13</v>
      </c>
      <c r="F72" s="8">
        <v>-0.03</v>
      </c>
      <c r="G72" s="9"/>
      <c r="H72" s="8">
        <f>SUM(OrderBal16[[#This Row],[Annual
(Actual)]:[Unpaid]])</f>
        <v>-0.03</v>
      </c>
    </row>
    <row r="73" spans="1:8" x14ac:dyDescent="0.25">
      <c r="A73" s="7" t="s">
        <v>574</v>
      </c>
      <c r="B73" s="7" t="s">
        <v>147</v>
      </c>
      <c r="C73" s="7" t="s">
        <v>148</v>
      </c>
      <c r="D73" s="7" t="s">
        <v>892</v>
      </c>
      <c r="E73" s="7" t="s">
        <v>13</v>
      </c>
      <c r="F73" s="8">
        <v>112046.35</v>
      </c>
      <c r="G73" s="9"/>
      <c r="H73" s="8">
        <f>SUM(OrderBal16[[#This Row],[Annual
(Actual)]:[Unpaid]])</f>
        <v>112046.35</v>
      </c>
    </row>
    <row r="74" spans="1:8" x14ac:dyDescent="0.25">
      <c r="A74" s="7" t="s">
        <v>575</v>
      </c>
      <c r="B74" s="7" t="s">
        <v>149</v>
      </c>
      <c r="C74" s="7" t="s">
        <v>150</v>
      </c>
      <c r="D74" s="7" t="s">
        <v>892</v>
      </c>
      <c r="E74" s="7" t="s">
        <v>13</v>
      </c>
      <c r="F74" s="8">
        <v>325029.65999999997</v>
      </c>
      <c r="G74" s="9"/>
      <c r="H74" s="8">
        <f>SUM(OrderBal16[[#This Row],[Annual
(Actual)]:[Unpaid]])</f>
        <v>325029.65999999997</v>
      </c>
    </row>
    <row r="75" spans="1:8" x14ac:dyDescent="0.25">
      <c r="A75" s="7" t="s">
        <v>576</v>
      </c>
      <c r="B75" s="7" t="s">
        <v>151</v>
      </c>
      <c r="C75" s="7" t="s">
        <v>152</v>
      </c>
      <c r="D75" s="7" t="s">
        <v>892</v>
      </c>
      <c r="E75" s="7" t="s">
        <v>881</v>
      </c>
      <c r="F75" s="8">
        <v>1035120.74</v>
      </c>
      <c r="G75" s="9"/>
      <c r="H75" s="8">
        <f>SUM(OrderBal16[[#This Row],[Annual
(Actual)]:[Unpaid]])</f>
        <v>1035120.74</v>
      </c>
    </row>
    <row r="76" spans="1:8" x14ac:dyDescent="0.25">
      <c r="A76" s="7" t="s">
        <v>577</v>
      </c>
      <c r="B76" s="7" t="s">
        <v>153</v>
      </c>
      <c r="C76" s="7" t="s">
        <v>154</v>
      </c>
      <c r="D76" s="7" t="s">
        <v>841</v>
      </c>
      <c r="E76" s="7" t="s">
        <v>13</v>
      </c>
      <c r="F76" s="8">
        <v>0.12</v>
      </c>
      <c r="G76" s="10"/>
      <c r="H76" s="8">
        <f>SUM(OrderBal16[[#This Row],[Annual
(Actual)]:[Unpaid]])</f>
        <v>0.12</v>
      </c>
    </row>
    <row r="77" spans="1:8" x14ac:dyDescent="0.25">
      <c r="A77" s="7" t="s">
        <v>578</v>
      </c>
      <c r="B77" s="7" t="s">
        <v>155</v>
      </c>
      <c r="C77" s="7" t="s">
        <v>156</v>
      </c>
      <c r="D77" s="7" t="s">
        <v>880</v>
      </c>
      <c r="E77" s="7" t="s">
        <v>13</v>
      </c>
      <c r="F77" s="8">
        <v>-0.02</v>
      </c>
      <c r="G77" s="10"/>
      <c r="H77" s="8">
        <f>SUM(OrderBal16[[#This Row],[Annual
(Actual)]:[Unpaid]])</f>
        <v>-0.02</v>
      </c>
    </row>
    <row r="78" spans="1:8" x14ac:dyDescent="0.25">
      <c r="A78" s="7" t="s">
        <v>579</v>
      </c>
      <c r="B78" s="7" t="s">
        <v>157</v>
      </c>
      <c r="C78" s="7" t="s">
        <v>158</v>
      </c>
      <c r="D78" s="7" t="s">
        <v>880</v>
      </c>
      <c r="E78" s="7" t="s">
        <v>13</v>
      </c>
      <c r="F78" s="8">
        <v>202969.06</v>
      </c>
      <c r="G78" s="11">
        <v>-202969.06</v>
      </c>
      <c r="H78" s="8">
        <f>SUM(OrderBal16[[#This Row],[Annual
(Actual)]:[Unpaid]])</f>
        <v>0</v>
      </c>
    </row>
    <row r="79" spans="1:8" x14ac:dyDescent="0.25">
      <c r="A79" s="7" t="s">
        <v>580</v>
      </c>
      <c r="B79" s="7" t="s">
        <v>159</v>
      </c>
      <c r="C79" s="7" t="s">
        <v>160</v>
      </c>
      <c r="D79" s="7" t="s">
        <v>892</v>
      </c>
      <c r="E79" s="7" t="s">
        <v>13</v>
      </c>
      <c r="F79" s="8">
        <v>1110567.46</v>
      </c>
      <c r="G79" s="9"/>
      <c r="H79" s="8">
        <f>SUM(OrderBal16[[#This Row],[Annual
(Actual)]:[Unpaid]])</f>
        <v>1110567.46</v>
      </c>
    </row>
    <row r="80" spans="1:8" x14ac:dyDescent="0.25">
      <c r="A80" s="7" t="s">
        <v>581</v>
      </c>
      <c r="B80" s="7" t="s">
        <v>161</v>
      </c>
      <c r="C80" s="7" t="s">
        <v>162</v>
      </c>
      <c r="D80" s="7" t="s">
        <v>892</v>
      </c>
      <c r="E80" s="7" t="s">
        <v>13</v>
      </c>
      <c r="F80" s="8">
        <v>18060.599999999999</v>
      </c>
      <c r="G80" s="9"/>
      <c r="H80" s="8">
        <f>SUM(OrderBal16[[#This Row],[Annual
(Actual)]:[Unpaid]])</f>
        <v>18060.599999999999</v>
      </c>
    </row>
    <row r="81" spans="1:8" x14ac:dyDescent="0.25">
      <c r="A81" s="7" t="s">
        <v>582</v>
      </c>
      <c r="B81" s="7" t="s">
        <v>163</v>
      </c>
      <c r="C81" s="7" t="s">
        <v>164</v>
      </c>
      <c r="D81" s="7" t="s">
        <v>892</v>
      </c>
      <c r="E81" s="7" t="s">
        <v>13</v>
      </c>
      <c r="F81" s="8">
        <v>0.08</v>
      </c>
      <c r="G81" s="9"/>
      <c r="H81" s="8">
        <f>SUM(OrderBal16[[#This Row],[Annual
(Actual)]:[Unpaid]])</f>
        <v>0.08</v>
      </c>
    </row>
    <row r="82" spans="1:8" x14ac:dyDescent="0.25">
      <c r="A82" s="7" t="s">
        <v>583</v>
      </c>
      <c r="B82" s="7" t="s">
        <v>165</v>
      </c>
      <c r="C82" s="7" t="s">
        <v>166</v>
      </c>
      <c r="D82" s="7" t="s">
        <v>892</v>
      </c>
      <c r="E82" s="7" t="s">
        <v>13</v>
      </c>
      <c r="F82" s="8">
        <v>-2813.85</v>
      </c>
      <c r="G82" s="9"/>
      <c r="H82" s="8">
        <f>SUM(OrderBal16[[#This Row],[Annual
(Actual)]:[Unpaid]])</f>
        <v>-2813.85</v>
      </c>
    </row>
    <row r="83" spans="1:8" x14ac:dyDescent="0.25">
      <c r="A83" s="7" t="s">
        <v>584</v>
      </c>
      <c r="B83" s="7" t="s">
        <v>167</v>
      </c>
      <c r="C83" s="7" t="s">
        <v>168</v>
      </c>
      <c r="D83" s="7" t="s">
        <v>892</v>
      </c>
      <c r="E83" s="7" t="s">
        <v>13</v>
      </c>
      <c r="F83" s="8">
        <v>142109.10999999999</v>
      </c>
      <c r="G83" s="9">
        <v>-142109.10999999999</v>
      </c>
      <c r="H83" s="8">
        <f>SUM(OrderBal16[[#This Row],[Annual
(Actual)]:[Unpaid]])</f>
        <v>0</v>
      </c>
    </row>
    <row r="84" spans="1:8" x14ac:dyDescent="0.25">
      <c r="A84" s="7" t="s">
        <v>585</v>
      </c>
      <c r="B84" s="7" t="s">
        <v>169</v>
      </c>
      <c r="C84" s="7" t="s">
        <v>168</v>
      </c>
      <c r="D84" s="7" t="s">
        <v>892</v>
      </c>
      <c r="E84" s="7" t="s">
        <v>13</v>
      </c>
      <c r="F84" s="8">
        <v>-0.12</v>
      </c>
      <c r="G84" s="9"/>
      <c r="H84" s="8">
        <f>SUM(OrderBal16[[#This Row],[Annual
(Actual)]:[Unpaid]])</f>
        <v>-0.12</v>
      </c>
    </row>
    <row r="85" spans="1:8" x14ac:dyDescent="0.25">
      <c r="A85" s="7" t="s">
        <v>586</v>
      </c>
      <c r="B85" s="7" t="s">
        <v>170</v>
      </c>
      <c r="C85" s="7" t="s">
        <v>171</v>
      </c>
      <c r="D85" s="7" t="s">
        <v>892</v>
      </c>
      <c r="E85" s="7" t="s">
        <v>13</v>
      </c>
      <c r="F85" s="8">
        <v>0.03</v>
      </c>
      <c r="G85" s="9"/>
      <c r="H85" s="8">
        <f>SUM(OrderBal16[[#This Row],[Annual
(Actual)]:[Unpaid]])</f>
        <v>0.03</v>
      </c>
    </row>
    <row r="86" spans="1:8" x14ac:dyDescent="0.25">
      <c r="A86" s="7" t="s">
        <v>587</v>
      </c>
      <c r="B86" s="7" t="s">
        <v>172</v>
      </c>
      <c r="C86" s="7" t="s">
        <v>173</v>
      </c>
      <c r="D86" s="7" t="s">
        <v>892</v>
      </c>
      <c r="E86" s="7" t="s">
        <v>13</v>
      </c>
      <c r="F86" s="8">
        <v>154406.82999999999</v>
      </c>
      <c r="G86" s="9">
        <v>-154407.6</v>
      </c>
      <c r="H86" s="8">
        <f>SUM(OrderBal16[[#This Row],[Annual
(Actual)]:[Unpaid]])</f>
        <v>-0.77000000001862645</v>
      </c>
    </row>
    <row r="87" spans="1:8" x14ac:dyDescent="0.25">
      <c r="A87" s="7" t="s">
        <v>588</v>
      </c>
      <c r="B87" s="7" t="s">
        <v>174</v>
      </c>
      <c r="C87" s="7" t="s">
        <v>175</v>
      </c>
      <c r="D87" s="7" t="s">
        <v>892</v>
      </c>
      <c r="E87" s="7" t="s">
        <v>13</v>
      </c>
      <c r="F87" s="8">
        <v>25000</v>
      </c>
      <c r="G87" s="9"/>
      <c r="H87" s="8">
        <f>SUM(OrderBal16[[#This Row],[Annual
(Actual)]:[Unpaid]])</f>
        <v>25000</v>
      </c>
    </row>
    <row r="88" spans="1:8" x14ac:dyDescent="0.25">
      <c r="A88" s="7" t="s">
        <v>589</v>
      </c>
      <c r="B88" s="7" t="s">
        <v>176</v>
      </c>
      <c r="C88" s="7" t="s">
        <v>177</v>
      </c>
      <c r="D88" s="7" t="s">
        <v>812</v>
      </c>
      <c r="E88" s="7" t="s">
        <v>881</v>
      </c>
      <c r="F88" s="8">
        <v>-0.06</v>
      </c>
      <c r="G88" s="9"/>
      <c r="H88" s="8">
        <f>SUM(OrderBal16[[#This Row],[Annual
(Actual)]:[Unpaid]])</f>
        <v>-0.06</v>
      </c>
    </row>
    <row r="89" spans="1:8" x14ac:dyDescent="0.25">
      <c r="A89" s="7" t="s">
        <v>590</v>
      </c>
      <c r="B89" s="7" t="s">
        <v>178</v>
      </c>
      <c r="C89" s="7" t="s">
        <v>179</v>
      </c>
      <c r="D89" s="7" t="s">
        <v>26</v>
      </c>
      <c r="E89" s="7" t="s">
        <v>13</v>
      </c>
      <c r="F89" s="8">
        <v>-0.16</v>
      </c>
      <c r="G89" s="9"/>
      <c r="H89" s="8">
        <f>SUM(OrderBal16[[#This Row],[Annual
(Actual)]:[Unpaid]])</f>
        <v>-0.16</v>
      </c>
    </row>
    <row r="90" spans="1:8" x14ac:dyDescent="0.25">
      <c r="A90" s="7" t="s">
        <v>591</v>
      </c>
      <c r="B90" s="7" t="s">
        <v>180</v>
      </c>
      <c r="C90" s="7" t="s">
        <v>181</v>
      </c>
      <c r="D90" s="7" t="s">
        <v>892</v>
      </c>
      <c r="E90" s="7" t="s">
        <v>881</v>
      </c>
      <c r="F90" s="8">
        <v>51947.34</v>
      </c>
      <c r="G90" s="9"/>
      <c r="H90" s="8">
        <f>SUM(OrderBal16[[#This Row],[Annual
(Actual)]:[Unpaid]])</f>
        <v>51947.34</v>
      </c>
    </row>
    <row r="91" spans="1:8" ht="13.5" customHeight="1" x14ac:dyDescent="0.25">
      <c r="A91" s="7" t="s">
        <v>592</v>
      </c>
      <c r="B91" s="7" t="s">
        <v>182</v>
      </c>
      <c r="C91" s="7" t="s">
        <v>183</v>
      </c>
      <c r="D91" s="7" t="s">
        <v>892</v>
      </c>
      <c r="E91" s="7" t="s">
        <v>13</v>
      </c>
      <c r="F91" s="8">
        <v>574549.28</v>
      </c>
      <c r="G91" s="9">
        <v>-574549.19999999995</v>
      </c>
      <c r="H91" s="8">
        <f>SUM(OrderBal16[[#This Row],[Annual
(Actual)]:[Unpaid]])</f>
        <v>8.0000000074505806E-2</v>
      </c>
    </row>
    <row r="92" spans="1:8" ht="12" customHeight="1" x14ac:dyDescent="0.25">
      <c r="A92" s="7" t="s">
        <v>824</v>
      </c>
      <c r="B92" s="7" t="s">
        <v>825</v>
      </c>
      <c r="C92" s="7" t="s">
        <v>826</v>
      </c>
      <c r="D92" s="7" t="s">
        <v>892</v>
      </c>
      <c r="E92" s="7" t="s">
        <v>13</v>
      </c>
      <c r="F92" s="8">
        <v>479660</v>
      </c>
      <c r="G92" s="9"/>
      <c r="H92" s="8">
        <f>SUM(OrderBal16[[#This Row],[Annual
(Actual)]:[Unpaid]])</f>
        <v>479660</v>
      </c>
    </row>
    <row r="93" spans="1:8" x14ac:dyDescent="0.25">
      <c r="A93" s="7" t="s">
        <v>593</v>
      </c>
      <c r="B93" s="7" t="s">
        <v>184</v>
      </c>
      <c r="C93" s="7" t="s">
        <v>185</v>
      </c>
      <c r="D93" s="7" t="s">
        <v>892</v>
      </c>
      <c r="E93" s="7" t="s">
        <v>13</v>
      </c>
      <c r="F93" s="8">
        <v>1102046.01</v>
      </c>
      <c r="G93" s="9"/>
      <c r="H93" s="8">
        <f>SUM(OrderBal16[[#This Row],[Annual
(Actual)]:[Unpaid]])</f>
        <v>1102046.01</v>
      </c>
    </row>
    <row r="94" spans="1:8" x14ac:dyDescent="0.25">
      <c r="A94" s="7" t="s">
        <v>594</v>
      </c>
      <c r="B94" s="7" t="s">
        <v>186</v>
      </c>
      <c r="C94" s="7" t="s">
        <v>187</v>
      </c>
      <c r="D94" s="7" t="s">
        <v>892</v>
      </c>
      <c r="E94" s="7" t="s">
        <v>13</v>
      </c>
      <c r="F94" s="8">
        <v>110836.27</v>
      </c>
      <c r="G94" s="9"/>
      <c r="H94" s="8">
        <f>SUM(OrderBal16[[#This Row],[Annual
(Actual)]:[Unpaid]])</f>
        <v>110836.27</v>
      </c>
    </row>
    <row r="95" spans="1:8" x14ac:dyDescent="0.25">
      <c r="A95" s="7" t="s">
        <v>595</v>
      </c>
      <c r="B95" s="7" t="s">
        <v>188</v>
      </c>
      <c r="C95" s="7" t="s">
        <v>189</v>
      </c>
      <c r="D95" s="7" t="s">
        <v>892</v>
      </c>
      <c r="E95" s="7" t="s">
        <v>13</v>
      </c>
      <c r="F95" s="8">
        <v>825.4</v>
      </c>
      <c r="G95" s="9"/>
      <c r="H95" s="8">
        <f>SUM(OrderBal16[[#This Row],[Annual
(Actual)]:[Unpaid]])</f>
        <v>825.4</v>
      </c>
    </row>
    <row r="96" spans="1:8" x14ac:dyDescent="0.25">
      <c r="A96" s="7" t="s">
        <v>596</v>
      </c>
      <c r="B96" s="7" t="s">
        <v>190</v>
      </c>
      <c r="C96" s="7" t="s">
        <v>191</v>
      </c>
      <c r="D96" s="7" t="s">
        <v>892</v>
      </c>
      <c r="E96" s="7" t="s">
        <v>881</v>
      </c>
      <c r="F96" s="8">
        <v>108739.66</v>
      </c>
      <c r="G96" s="9"/>
      <c r="H96" s="8">
        <f>SUM(OrderBal16[[#This Row],[Annual
(Actual)]:[Unpaid]])</f>
        <v>108739.66</v>
      </c>
    </row>
    <row r="97" spans="1:8" x14ac:dyDescent="0.25">
      <c r="A97" s="7" t="s">
        <v>597</v>
      </c>
      <c r="B97" s="7" t="s">
        <v>192</v>
      </c>
      <c r="C97" s="7" t="s">
        <v>193</v>
      </c>
      <c r="D97" s="7" t="s">
        <v>892</v>
      </c>
      <c r="E97" s="7" t="s">
        <v>13</v>
      </c>
      <c r="F97" s="8">
        <v>238731</v>
      </c>
      <c r="G97" s="9"/>
      <c r="H97" s="8">
        <f>SUM(OrderBal16[[#This Row],[Annual
(Actual)]:[Unpaid]])</f>
        <v>238731</v>
      </c>
    </row>
    <row r="98" spans="1:8" x14ac:dyDescent="0.25">
      <c r="A98" s="7" t="s">
        <v>599</v>
      </c>
      <c r="B98" s="7" t="s">
        <v>196</v>
      </c>
      <c r="C98" s="7" t="s">
        <v>197</v>
      </c>
      <c r="D98" s="7" t="s">
        <v>892</v>
      </c>
      <c r="E98" s="7" t="s">
        <v>48</v>
      </c>
      <c r="F98" s="8">
        <v>748434.76</v>
      </c>
      <c r="G98" s="9"/>
      <c r="H98" s="8">
        <f>SUM(OrderBal16[[#This Row],[Annual
(Actual)]:[Unpaid]])</f>
        <v>748434.76</v>
      </c>
    </row>
    <row r="99" spans="1:8" x14ac:dyDescent="0.25">
      <c r="A99" s="7" t="s">
        <v>600</v>
      </c>
      <c r="B99" s="7" t="s">
        <v>198</v>
      </c>
      <c r="C99" s="7" t="s">
        <v>199</v>
      </c>
      <c r="D99" s="7" t="s">
        <v>892</v>
      </c>
      <c r="E99" s="7" t="s">
        <v>13</v>
      </c>
      <c r="F99" s="8">
        <v>79881.36</v>
      </c>
      <c r="G99" s="9"/>
      <c r="H99" s="8">
        <f>SUM(OrderBal16[[#This Row],[Annual
(Actual)]:[Unpaid]])</f>
        <v>79881.36</v>
      </c>
    </row>
    <row r="100" spans="1:8" x14ac:dyDescent="0.25">
      <c r="A100" s="7" t="s">
        <v>601</v>
      </c>
      <c r="B100" s="7" t="s">
        <v>200</v>
      </c>
      <c r="C100" s="7" t="s">
        <v>201</v>
      </c>
      <c r="D100" s="7" t="s">
        <v>892</v>
      </c>
      <c r="E100" s="7" t="s">
        <v>13</v>
      </c>
      <c r="F100" s="8">
        <v>158163.53</v>
      </c>
      <c r="G100" s="9"/>
      <c r="H100" s="8">
        <f>SUM(OrderBal16[[#This Row],[Annual
(Actual)]:[Unpaid]])</f>
        <v>158163.53</v>
      </c>
    </row>
    <row r="101" spans="1:8" x14ac:dyDescent="0.25">
      <c r="A101" s="7" t="s">
        <v>602</v>
      </c>
      <c r="B101" s="7" t="s">
        <v>202</v>
      </c>
      <c r="C101" s="7" t="s">
        <v>203</v>
      </c>
      <c r="D101" s="7" t="s">
        <v>204</v>
      </c>
      <c r="E101" s="7" t="s">
        <v>881</v>
      </c>
      <c r="F101" s="8">
        <v>-0.17</v>
      </c>
      <c r="G101" s="9"/>
      <c r="H101" s="8">
        <f>SUM(OrderBal16[[#This Row],[Annual
(Actual)]:[Unpaid]])</f>
        <v>-0.17</v>
      </c>
    </row>
    <row r="102" spans="1:8" x14ac:dyDescent="0.25">
      <c r="A102" s="7" t="s">
        <v>603</v>
      </c>
      <c r="B102" s="7" t="s">
        <v>205</v>
      </c>
      <c r="C102" s="7" t="s">
        <v>206</v>
      </c>
      <c r="D102" s="7" t="s">
        <v>892</v>
      </c>
      <c r="E102" s="7" t="s">
        <v>48</v>
      </c>
      <c r="F102" s="8">
        <v>96268.51</v>
      </c>
      <c r="G102" s="9"/>
      <c r="H102" s="8">
        <f>SUM(OrderBal16[[#This Row],[Annual
(Actual)]:[Unpaid]])</f>
        <v>96268.51</v>
      </c>
    </row>
    <row r="103" spans="1:8" x14ac:dyDescent="0.25">
      <c r="A103" s="7" t="s">
        <v>604</v>
      </c>
      <c r="B103" s="7" t="s">
        <v>207</v>
      </c>
      <c r="C103" s="7" t="s">
        <v>208</v>
      </c>
      <c r="D103" s="7" t="s">
        <v>892</v>
      </c>
      <c r="E103" s="7" t="s">
        <v>13</v>
      </c>
      <c r="F103" s="8">
        <v>115000.07</v>
      </c>
      <c r="G103" s="12"/>
      <c r="H103" s="8">
        <f>SUM(OrderBal16[[#This Row],[Annual
(Actual)]:[Unpaid]])</f>
        <v>115000.07</v>
      </c>
    </row>
    <row r="104" spans="1:8" x14ac:dyDescent="0.25">
      <c r="A104" s="7" t="s">
        <v>605</v>
      </c>
      <c r="B104" s="7" t="s">
        <v>209</v>
      </c>
      <c r="C104" s="7" t="s">
        <v>208</v>
      </c>
      <c r="D104" s="7" t="s">
        <v>892</v>
      </c>
      <c r="E104" s="7" t="s">
        <v>13</v>
      </c>
      <c r="F104" s="8">
        <v>1290000</v>
      </c>
      <c r="G104" s="9"/>
      <c r="H104" s="8">
        <f>SUM(OrderBal16[[#This Row],[Annual
(Actual)]:[Unpaid]])</f>
        <v>1290000</v>
      </c>
    </row>
    <row r="105" spans="1:8" x14ac:dyDescent="0.25">
      <c r="A105" s="7" t="s">
        <v>606</v>
      </c>
      <c r="B105" s="7" t="s">
        <v>210</v>
      </c>
      <c r="C105" s="7" t="s">
        <v>211</v>
      </c>
      <c r="D105" s="7" t="s">
        <v>892</v>
      </c>
      <c r="E105" s="7" t="s">
        <v>881</v>
      </c>
      <c r="F105" s="8">
        <v>559786.37</v>
      </c>
      <c r="G105" s="9"/>
      <c r="H105" s="8">
        <f>SUM(OrderBal16[[#This Row],[Annual
(Actual)]:[Unpaid]])</f>
        <v>559786.37</v>
      </c>
    </row>
    <row r="106" spans="1:8" x14ac:dyDescent="0.25">
      <c r="A106" s="7" t="s">
        <v>607</v>
      </c>
      <c r="B106" s="7" t="s">
        <v>212</v>
      </c>
      <c r="C106" s="7" t="s">
        <v>213</v>
      </c>
      <c r="D106" s="7" t="s">
        <v>892</v>
      </c>
      <c r="E106" s="7" t="s">
        <v>881</v>
      </c>
      <c r="F106" s="8">
        <v>132953.28</v>
      </c>
      <c r="G106" s="9"/>
      <c r="H106" s="8">
        <f>SUM(OrderBal16[[#This Row],[Annual
(Actual)]:[Unpaid]])</f>
        <v>132953.28</v>
      </c>
    </row>
    <row r="107" spans="1:8" x14ac:dyDescent="0.25">
      <c r="A107" s="7" t="s">
        <v>608</v>
      </c>
      <c r="B107" s="7" t="s">
        <v>214</v>
      </c>
      <c r="C107" s="7" t="s">
        <v>215</v>
      </c>
      <c r="D107" s="7" t="s">
        <v>892</v>
      </c>
      <c r="E107" s="7" t="s">
        <v>13</v>
      </c>
      <c r="F107" s="8">
        <v>291292.25</v>
      </c>
      <c r="G107" s="9"/>
      <c r="H107" s="8">
        <f>SUM(OrderBal16[[#This Row],[Annual
(Actual)]:[Unpaid]])</f>
        <v>291292.25</v>
      </c>
    </row>
    <row r="108" spans="1:8" x14ac:dyDescent="0.25">
      <c r="A108" s="7" t="s">
        <v>609</v>
      </c>
      <c r="B108" s="7" t="s">
        <v>217</v>
      </c>
      <c r="C108" s="7" t="s">
        <v>218</v>
      </c>
      <c r="D108" s="7" t="s">
        <v>892</v>
      </c>
      <c r="E108" s="7" t="s">
        <v>13</v>
      </c>
      <c r="F108" s="8">
        <v>500606.43</v>
      </c>
      <c r="G108" s="9"/>
      <c r="H108" s="8">
        <f>SUM(OrderBal16[[#This Row],[Annual
(Actual)]:[Unpaid]])</f>
        <v>500606.43</v>
      </c>
    </row>
    <row r="109" spans="1:8" x14ac:dyDescent="0.25">
      <c r="A109" s="7" t="s">
        <v>610</v>
      </c>
      <c r="B109" s="7" t="s">
        <v>219</v>
      </c>
      <c r="C109" s="7" t="s">
        <v>220</v>
      </c>
      <c r="D109" s="7" t="s">
        <v>892</v>
      </c>
      <c r="E109" s="7" t="s">
        <v>13</v>
      </c>
      <c r="F109" s="8">
        <v>374672.41</v>
      </c>
      <c r="G109" s="9"/>
      <c r="H109" s="8">
        <f>SUM(OrderBal16[[#This Row],[Annual
(Actual)]:[Unpaid]])</f>
        <v>374672.41</v>
      </c>
    </row>
    <row r="110" spans="1:8" x14ac:dyDescent="0.25">
      <c r="A110" s="7" t="s">
        <v>611</v>
      </c>
      <c r="B110" s="7" t="s">
        <v>221</v>
      </c>
      <c r="C110" s="7" t="s">
        <v>222</v>
      </c>
      <c r="D110" s="7" t="s">
        <v>892</v>
      </c>
      <c r="E110" s="7" t="s">
        <v>13</v>
      </c>
      <c r="F110" s="8">
        <v>2.08</v>
      </c>
      <c r="G110" s="9"/>
      <c r="H110" s="8">
        <f>SUM(OrderBal16[[#This Row],[Annual
(Actual)]:[Unpaid]])</f>
        <v>2.08</v>
      </c>
    </row>
    <row r="111" spans="1:8" x14ac:dyDescent="0.25">
      <c r="A111" s="7" t="s">
        <v>612</v>
      </c>
      <c r="B111" s="7" t="s">
        <v>223</v>
      </c>
      <c r="C111" s="7" t="s">
        <v>224</v>
      </c>
      <c r="D111" s="7" t="s">
        <v>892</v>
      </c>
      <c r="E111" s="7" t="s">
        <v>13</v>
      </c>
      <c r="F111" s="8">
        <v>-0.12</v>
      </c>
      <c r="G111" s="9"/>
      <c r="H111" s="8">
        <f>SUM(OrderBal16[[#This Row],[Annual
(Actual)]:[Unpaid]])</f>
        <v>-0.12</v>
      </c>
    </row>
    <row r="112" spans="1:8" x14ac:dyDescent="0.25">
      <c r="A112" s="7" t="s">
        <v>781</v>
      </c>
      <c r="B112" s="7" t="s">
        <v>782</v>
      </c>
      <c r="C112" s="7" t="s">
        <v>783</v>
      </c>
      <c r="D112" s="7" t="s">
        <v>892</v>
      </c>
      <c r="E112" s="7" t="s">
        <v>881</v>
      </c>
      <c r="F112" s="8">
        <v>-0.37</v>
      </c>
      <c r="G112" s="9"/>
      <c r="H112" s="8">
        <f>SUM(OrderBal16[[#This Row],[Annual
(Actual)]:[Unpaid]])</f>
        <v>-0.37</v>
      </c>
    </row>
    <row r="113" spans="1:8" x14ac:dyDescent="0.25">
      <c r="A113" s="7" t="s">
        <v>613</v>
      </c>
      <c r="B113" s="7" t="s">
        <v>225</v>
      </c>
      <c r="C113" s="7" t="s">
        <v>226</v>
      </c>
      <c r="D113" s="7" t="s">
        <v>892</v>
      </c>
      <c r="E113" s="7" t="s">
        <v>13</v>
      </c>
      <c r="F113" s="8">
        <v>842393.91</v>
      </c>
      <c r="G113" s="9"/>
      <c r="H113" s="8">
        <f>SUM(OrderBal16[[#This Row],[Annual
(Actual)]:[Unpaid]])</f>
        <v>842393.91</v>
      </c>
    </row>
    <row r="114" spans="1:8" x14ac:dyDescent="0.25">
      <c r="A114" s="7" t="s">
        <v>614</v>
      </c>
      <c r="B114" s="7" t="s">
        <v>227</v>
      </c>
      <c r="C114" s="7" t="s">
        <v>228</v>
      </c>
      <c r="D114" s="7" t="s">
        <v>892</v>
      </c>
      <c r="E114" s="7" t="s">
        <v>13</v>
      </c>
      <c r="F114" s="8">
        <v>0.03</v>
      </c>
      <c r="G114" s="9"/>
      <c r="H114" s="8">
        <f>SUM(OrderBal16[[#This Row],[Annual
(Actual)]:[Unpaid]])</f>
        <v>0.03</v>
      </c>
    </row>
    <row r="115" spans="1:8" x14ac:dyDescent="0.25">
      <c r="A115" s="7" t="s">
        <v>615</v>
      </c>
      <c r="B115" s="7" t="s">
        <v>229</v>
      </c>
      <c r="C115" s="7" t="s">
        <v>230</v>
      </c>
      <c r="D115" s="7" t="s">
        <v>892</v>
      </c>
      <c r="E115" s="7" t="s">
        <v>881</v>
      </c>
      <c r="F115" s="8">
        <v>198729.31</v>
      </c>
      <c r="G115" s="9"/>
      <c r="H115" s="8">
        <f>SUM(OrderBal16[[#This Row],[Annual
(Actual)]:[Unpaid]])</f>
        <v>198729.31</v>
      </c>
    </row>
    <row r="116" spans="1:8" x14ac:dyDescent="0.25">
      <c r="A116" s="7" t="s">
        <v>616</v>
      </c>
      <c r="B116" s="7" t="s">
        <v>231</v>
      </c>
      <c r="C116" s="7" t="s">
        <v>232</v>
      </c>
      <c r="D116" s="7" t="s">
        <v>56</v>
      </c>
      <c r="E116" s="7" t="s">
        <v>881</v>
      </c>
      <c r="F116" s="8">
        <v>0.04</v>
      </c>
      <c r="G116" s="9"/>
      <c r="H116" s="8">
        <f>SUM(OrderBal16[[#This Row],[Annual
(Actual)]:[Unpaid]])</f>
        <v>0.04</v>
      </c>
    </row>
    <row r="117" spans="1:8" x14ac:dyDescent="0.25">
      <c r="A117" s="7" t="s">
        <v>617</v>
      </c>
      <c r="B117" s="7" t="s">
        <v>233</v>
      </c>
      <c r="C117" s="7" t="s">
        <v>234</v>
      </c>
      <c r="D117" s="7" t="s">
        <v>892</v>
      </c>
      <c r="E117" s="7" t="s">
        <v>13</v>
      </c>
      <c r="F117" s="8">
        <v>21381.71</v>
      </c>
      <c r="G117" s="9"/>
      <c r="H117" s="8">
        <f>SUM(OrderBal16[[#This Row],[Annual
(Actual)]:[Unpaid]])</f>
        <v>21381.71</v>
      </c>
    </row>
    <row r="118" spans="1:8" x14ac:dyDescent="0.25">
      <c r="A118" s="7" t="s">
        <v>618</v>
      </c>
      <c r="B118" s="7" t="s">
        <v>235</v>
      </c>
      <c r="C118" s="7" t="s">
        <v>236</v>
      </c>
      <c r="D118" s="7" t="s">
        <v>237</v>
      </c>
      <c r="E118" s="7" t="s">
        <v>13</v>
      </c>
      <c r="F118" s="8">
        <v>11455.11</v>
      </c>
      <c r="G118" s="9"/>
      <c r="H118" s="8">
        <f>SUM(OrderBal16[[#This Row],[Annual
(Actual)]:[Unpaid]])</f>
        <v>11455.11</v>
      </c>
    </row>
    <row r="119" spans="1:8" x14ac:dyDescent="0.25">
      <c r="A119" s="7" t="s">
        <v>619</v>
      </c>
      <c r="B119" s="7" t="s">
        <v>238</v>
      </c>
      <c r="C119" s="7" t="s">
        <v>239</v>
      </c>
      <c r="D119" s="7" t="s">
        <v>892</v>
      </c>
      <c r="E119" s="7" t="s">
        <v>13</v>
      </c>
      <c r="F119" s="8">
        <v>405271.82</v>
      </c>
      <c r="G119" s="9"/>
      <c r="H119" s="8">
        <f>SUM(OrderBal16[[#This Row],[Annual
(Actual)]:[Unpaid]])</f>
        <v>405271.82</v>
      </c>
    </row>
    <row r="120" spans="1:8" x14ac:dyDescent="0.25">
      <c r="A120" s="7" t="s">
        <v>620</v>
      </c>
      <c r="B120" s="7" t="s">
        <v>240</v>
      </c>
      <c r="C120" s="7" t="s">
        <v>241</v>
      </c>
      <c r="D120" s="7" t="s">
        <v>892</v>
      </c>
      <c r="E120" s="7" t="s">
        <v>13</v>
      </c>
      <c r="F120" s="8">
        <v>907200</v>
      </c>
      <c r="G120" s="9">
        <v>-907200</v>
      </c>
      <c r="H120" s="8">
        <f>SUM(OrderBal16[[#This Row],[Annual
(Actual)]:[Unpaid]])</f>
        <v>0</v>
      </c>
    </row>
    <row r="121" spans="1:8" x14ac:dyDescent="0.25">
      <c r="A121" s="7" t="s">
        <v>621</v>
      </c>
      <c r="B121" s="7" t="s">
        <v>242</v>
      </c>
      <c r="C121" s="7" t="s">
        <v>243</v>
      </c>
      <c r="D121" s="7" t="s">
        <v>892</v>
      </c>
      <c r="E121" s="7" t="s">
        <v>13</v>
      </c>
      <c r="F121" s="8">
        <v>107762.94</v>
      </c>
      <c r="G121" s="9"/>
      <c r="H121" s="8">
        <f>SUM(OrderBal16[[#This Row],[Annual
(Actual)]:[Unpaid]])</f>
        <v>107762.94</v>
      </c>
    </row>
    <row r="122" spans="1:8" x14ac:dyDescent="0.25">
      <c r="A122" s="7" t="s">
        <v>622</v>
      </c>
      <c r="B122" s="7" t="s">
        <v>244</v>
      </c>
      <c r="C122" s="7" t="s">
        <v>245</v>
      </c>
      <c r="D122" s="7" t="s">
        <v>892</v>
      </c>
      <c r="E122" s="7" t="s">
        <v>881</v>
      </c>
      <c r="F122" s="8">
        <v>198050.8</v>
      </c>
      <c r="G122" s="9"/>
      <c r="H122" s="8">
        <f>SUM(OrderBal16[[#This Row],[Annual
(Actual)]:[Unpaid]])</f>
        <v>198050.8</v>
      </c>
    </row>
    <row r="123" spans="1:8" x14ac:dyDescent="0.25">
      <c r="A123" s="7" t="s">
        <v>623</v>
      </c>
      <c r="B123" s="7" t="s">
        <v>246</v>
      </c>
      <c r="C123" s="7" t="s">
        <v>247</v>
      </c>
      <c r="D123" s="7" t="s">
        <v>892</v>
      </c>
      <c r="E123" s="7" t="s">
        <v>13</v>
      </c>
      <c r="F123" s="8">
        <v>223975.9</v>
      </c>
      <c r="G123" s="9">
        <v>-223975.9</v>
      </c>
      <c r="H123" s="8">
        <f>SUM(OrderBal16[[#This Row],[Annual
(Actual)]:[Unpaid]])</f>
        <v>0</v>
      </c>
    </row>
    <row r="124" spans="1:8" x14ac:dyDescent="0.25">
      <c r="A124" s="7" t="s">
        <v>625</v>
      </c>
      <c r="B124" s="7" t="s">
        <v>250</v>
      </c>
      <c r="C124" s="7" t="s">
        <v>251</v>
      </c>
      <c r="D124" s="7" t="s">
        <v>72</v>
      </c>
      <c r="E124" s="7" t="s">
        <v>13</v>
      </c>
      <c r="F124" s="8">
        <v>138.94</v>
      </c>
      <c r="G124" s="9"/>
      <c r="H124" s="8">
        <f>SUM(OrderBal16[[#This Row],[Annual
(Actual)]:[Unpaid]])</f>
        <v>138.94</v>
      </c>
    </row>
    <row r="125" spans="1:8" x14ac:dyDescent="0.25">
      <c r="A125" s="7" t="s">
        <v>626</v>
      </c>
      <c r="B125" s="7" t="s">
        <v>252</v>
      </c>
      <c r="C125" s="7" t="s">
        <v>251</v>
      </c>
      <c r="D125" s="7" t="s">
        <v>892</v>
      </c>
      <c r="E125" s="7" t="s">
        <v>13</v>
      </c>
      <c r="F125" s="8">
        <v>32401.83</v>
      </c>
      <c r="G125" s="9"/>
      <c r="H125" s="8">
        <f>SUM(OrderBal16[[#This Row],[Annual
(Actual)]:[Unpaid]])</f>
        <v>32401.83</v>
      </c>
    </row>
    <row r="126" spans="1:8" x14ac:dyDescent="0.25">
      <c r="A126" s="7" t="s">
        <v>628</v>
      </c>
      <c r="B126" s="7" t="s">
        <v>255</v>
      </c>
      <c r="C126" s="7" t="s">
        <v>254</v>
      </c>
      <c r="D126" s="7" t="s">
        <v>892</v>
      </c>
      <c r="E126" s="7" t="s">
        <v>13</v>
      </c>
      <c r="F126" s="8">
        <v>220645.33</v>
      </c>
      <c r="G126" s="9"/>
      <c r="H126" s="8">
        <f>SUM(OrderBal16[[#This Row],[Annual
(Actual)]:[Unpaid]])</f>
        <v>220645.33</v>
      </c>
    </row>
    <row r="127" spans="1:8" x14ac:dyDescent="0.25">
      <c r="A127" s="7" t="s">
        <v>629</v>
      </c>
      <c r="B127" s="7" t="s">
        <v>256</v>
      </c>
      <c r="C127" s="7" t="s">
        <v>257</v>
      </c>
      <c r="D127" s="7" t="s">
        <v>892</v>
      </c>
      <c r="E127" s="7" t="s">
        <v>13</v>
      </c>
      <c r="F127" s="8">
        <v>571242.01</v>
      </c>
      <c r="G127" s="9"/>
      <c r="H127" s="8">
        <f>SUM(OrderBal16[[#This Row],[Annual
(Actual)]:[Unpaid]])</f>
        <v>571242.01</v>
      </c>
    </row>
    <row r="128" spans="1:8" x14ac:dyDescent="0.25">
      <c r="A128" s="7" t="s">
        <v>630</v>
      </c>
      <c r="B128" s="7" t="s">
        <v>258</v>
      </c>
      <c r="C128" s="7" t="s">
        <v>259</v>
      </c>
      <c r="D128" s="7" t="s">
        <v>892</v>
      </c>
      <c r="E128" s="7" t="s">
        <v>13</v>
      </c>
      <c r="F128" s="8">
        <v>75940.5</v>
      </c>
      <c r="G128" s="9"/>
      <c r="H128" s="8">
        <f>SUM(OrderBal16[[#This Row],[Annual
(Actual)]:[Unpaid]])</f>
        <v>75940.5</v>
      </c>
    </row>
    <row r="129" spans="1:8" x14ac:dyDescent="0.25">
      <c r="A129" s="7" t="s">
        <v>631</v>
      </c>
      <c r="B129" s="7" t="s">
        <v>260</v>
      </c>
      <c r="C129" s="7" t="s">
        <v>259</v>
      </c>
      <c r="D129" s="7" t="s">
        <v>880</v>
      </c>
      <c r="E129" s="7" t="s">
        <v>881</v>
      </c>
      <c r="F129" s="8">
        <v>-0.03</v>
      </c>
      <c r="G129" s="9"/>
      <c r="H129" s="8">
        <f>SUM(OrderBal16[[#This Row],[Annual
(Actual)]:[Unpaid]])</f>
        <v>-0.03</v>
      </c>
    </row>
    <row r="130" spans="1:8" x14ac:dyDescent="0.25">
      <c r="A130" s="7" t="s">
        <v>632</v>
      </c>
      <c r="B130" s="7" t="s">
        <v>261</v>
      </c>
      <c r="C130" s="7" t="s">
        <v>262</v>
      </c>
      <c r="D130" s="7" t="s">
        <v>216</v>
      </c>
      <c r="E130" s="7" t="s">
        <v>13</v>
      </c>
      <c r="F130" s="8">
        <v>7.0000000000000007E-2</v>
      </c>
      <c r="G130" s="9"/>
      <c r="H130" s="8">
        <f>SUM(OrderBal16[[#This Row],[Annual
(Actual)]:[Unpaid]])</f>
        <v>7.0000000000000007E-2</v>
      </c>
    </row>
    <row r="131" spans="1:8" x14ac:dyDescent="0.25">
      <c r="A131" s="7" t="s">
        <v>633</v>
      </c>
      <c r="B131" s="7" t="s">
        <v>263</v>
      </c>
      <c r="C131" s="7" t="s">
        <v>264</v>
      </c>
      <c r="D131" s="7" t="s">
        <v>56</v>
      </c>
      <c r="E131" s="7" t="s">
        <v>881</v>
      </c>
      <c r="F131" s="8">
        <v>0.08</v>
      </c>
      <c r="G131" s="9"/>
      <c r="H131" s="8">
        <f>SUM(OrderBal16[[#This Row],[Annual
(Actual)]:[Unpaid]])</f>
        <v>0.08</v>
      </c>
    </row>
    <row r="132" spans="1:8" x14ac:dyDescent="0.25">
      <c r="A132" s="7" t="s">
        <v>634</v>
      </c>
      <c r="B132" s="7" t="s">
        <v>265</v>
      </c>
      <c r="C132" s="7" t="s">
        <v>266</v>
      </c>
      <c r="D132" s="7" t="s">
        <v>892</v>
      </c>
      <c r="E132" s="7" t="s">
        <v>13</v>
      </c>
      <c r="F132" s="8">
        <v>771003.18</v>
      </c>
      <c r="G132" s="9">
        <v>-771003.18</v>
      </c>
      <c r="H132" s="8">
        <f>SUM(OrderBal16[[#This Row],[Annual
(Actual)]:[Unpaid]])</f>
        <v>0</v>
      </c>
    </row>
    <row r="133" spans="1:8" x14ac:dyDescent="0.25">
      <c r="A133" s="7" t="s">
        <v>635</v>
      </c>
      <c r="B133" s="7" t="s">
        <v>267</v>
      </c>
      <c r="C133" s="7" t="s">
        <v>268</v>
      </c>
      <c r="D133" s="7" t="s">
        <v>892</v>
      </c>
      <c r="E133" s="7" t="s">
        <v>13</v>
      </c>
      <c r="F133" s="8">
        <v>110050.65</v>
      </c>
      <c r="G133" s="9"/>
      <c r="H133" s="8">
        <f>SUM(OrderBal16[[#This Row],[Annual
(Actual)]:[Unpaid]])</f>
        <v>110050.65</v>
      </c>
    </row>
    <row r="134" spans="1:8" x14ac:dyDescent="0.25">
      <c r="A134" s="7" t="s">
        <v>636</v>
      </c>
      <c r="B134" s="7" t="s">
        <v>269</v>
      </c>
      <c r="C134" s="7" t="s">
        <v>270</v>
      </c>
      <c r="D134" s="7" t="s">
        <v>892</v>
      </c>
      <c r="E134" s="7" t="s">
        <v>13</v>
      </c>
      <c r="F134" s="8">
        <v>54187.49</v>
      </c>
      <c r="G134" s="9"/>
      <c r="H134" s="8">
        <f>SUM(OrderBal16[[#This Row],[Annual
(Actual)]:[Unpaid]])</f>
        <v>54187.49</v>
      </c>
    </row>
    <row r="135" spans="1:8" x14ac:dyDescent="0.25">
      <c r="A135" s="7" t="s">
        <v>637</v>
      </c>
      <c r="B135" s="7" t="s">
        <v>271</v>
      </c>
      <c r="C135" s="7" t="s">
        <v>272</v>
      </c>
      <c r="D135" s="7" t="s">
        <v>892</v>
      </c>
      <c r="E135" s="7" t="s">
        <v>13</v>
      </c>
      <c r="F135" s="8">
        <v>254210.45</v>
      </c>
      <c r="G135" s="9"/>
      <c r="H135" s="8">
        <f>SUM(OrderBal16[[#This Row],[Annual
(Actual)]:[Unpaid]])</f>
        <v>254210.45</v>
      </c>
    </row>
    <row r="136" spans="1:8" x14ac:dyDescent="0.25">
      <c r="A136" s="7" t="s">
        <v>638</v>
      </c>
      <c r="B136" s="7" t="s">
        <v>273</v>
      </c>
      <c r="C136" s="7" t="s">
        <v>272</v>
      </c>
      <c r="D136" s="7" t="s">
        <v>146</v>
      </c>
      <c r="E136" s="7" t="s">
        <v>13</v>
      </c>
      <c r="F136" s="8">
        <v>-0.28000000000000003</v>
      </c>
      <c r="G136" s="9"/>
      <c r="H136" s="8">
        <f>SUM(OrderBal16[[#This Row],[Annual
(Actual)]:[Unpaid]])</f>
        <v>-0.28000000000000003</v>
      </c>
    </row>
    <row r="137" spans="1:8" x14ac:dyDescent="0.25">
      <c r="A137" s="7" t="s">
        <v>639</v>
      </c>
      <c r="B137" s="7" t="s">
        <v>274</v>
      </c>
      <c r="C137" s="7" t="s">
        <v>275</v>
      </c>
      <c r="D137" s="7" t="s">
        <v>892</v>
      </c>
      <c r="E137" s="7" t="s">
        <v>13</v>
      </c>
      <c r="F137" s="8">
        <v>-9838.7099999999991</v>
      </c>
      <c r="G137" s="9"/>
      <c r="H137" s="8">
        <f>SUM(OrderBal16[[#This Row],[Annual
(Actual)]:[Unpaid]])</f>
        <v>-9838.7099999999991</v>
      </c>
    </row>
    <row r="138" spans="1:8" x14ac:dyDescent="0.25">
      <c r="A138" s="7" t="s">
        <v>640</v>
      </c>
      <c r="B138" s="7" t="s">
        <v>784</v>
      </c>
      <c r="C138" s="7" t="s">
        <v>275</v>
      </c>
      <c r="D138" s="7" t="s">
        <v>892</v>
      </c>
      <c r="E138" s="7" t="s">
        <v>13</v>
      </c>
      <c r="F138" s="8">
        <v>-0.04</v>
      </c>
      <c r="G138" s="9"/>
      <c r="H138" s="8">
        <f>SUM(OrderBal16[[#This Row],[Annual
(Actual)]:[Unpaid]])</f>
        <v>-0.04</v>
      </c>
    </row>
    <row r="139" spans="1:8" x14ac:dyDescent="0.25">
      <c r="A139" s="7" t="s">
        <v>641</v>
      </c>
      <c r="B139" s="7" t="s">
        <v>276</v>
      </c>
      <c r="C139" s="7" t="s">
        <v>275</v>
      </c>
      <c r="D139" s="7" t="s">
        <v>892</v>
      </c>
      <c r="E139" s="7" t="s">
        <v>13</v>
      </c>
      <c r="F139" s="8">
        <v>198505.07</v>
      </c>
      <c r="G139" s="9"/>
      <c r="H139" s="8">
        <f>SUM(OrderBal16[[#This Row],[Annual
(Actual)]:[Unpaid]])</f>
        <v>198505.07</v>
      </c>
    </row>
    <row r="140" spans="1:8" x14ac:dyDescent="0.25">
      <c r="A140" s="7" t="s">
        <v>642</v>
      </c>
      <c r="B140" s="7" t="s">
        <v>277</v>
      </c>
      <c r="C140" s="7" t="s">
        <v>275</v>
      </c>
      <c r="D140" s="7" t="s">
        <v>892</v>
      </c>
      <c r="E140" s="7" t="s">
        <v>13</v>
      </c>
      <c r="F140" s="8">
        <v>635233.72</v>
      </c>
      <c r="G140" s="9"/>
      <c r="H140" s="8">
        <f>SUM(OrderBal16[[#This Row],[Annual
(Actual)]:[Unpaid]])</f>
        <v>635233.72</v>
      </c>
    </row>
    <row r="141" spans="1:8" x14ac:dyDescent="0.25">
      <c r="A141" s="7" t="s">
        <v>643</v>
      </c>
      <c r="B141" s="7" t="s">
        <v>278</v>
      </c>
      <c r="C141" s="7" t="s">
        <v>275</v>
      </c>
      <c r="D141" s="7" t="s">
        <v>892</v>
      </c>
      <c r="E141" s="7" t="s">
        <v>13</v>
      </c>
      <c r="F141" s="8">
        <v>83790.399999999994</v>
      </c>
      <c r="G141" s="9"/>
      <c r="H141" s="8">
        <f>SUM(OrderBal16[[#This Row],[Annual
(Actual)]:[Unpaid]])</f>
        <v>83790.399999999994</v>
      </c>
    </row>
    <row r="142" spans="1:8" x14ac:dyDescent="0.25">
      <c r="A142" s="7" t="s">
        <v>644</v>
      </c>
      <c r="B142" s="7" t="s">
        <v>279</v>
      </c>
      <c r="C142" s="7" t="s">
        <v>280</v>
      </c>
      <c r="D142" s="7" t="s">
        <v>281</v>
      </c>
      <c r="E142" s="7" t="s">
        <v>13</v>
      </c>
      <c r="F142" s="8">
        <v>0.08</v>
      </c>
      <c r="G142" s="9"/>
      <c r="H142" s="8">
        <f>SUM(OrderBal16[[#This Row],[Annual
(Actual)]:[Unpaid]])</f>
        <v>0.08</v>
      </c>
    </row>
    <row r="143" spans="1:8" x14ac:dyDescent="0.25">
      <c r="A143" s="7" t="s">
        <v>645</v>
      </c>
      <c r="B143" s="7" t="s">
        <v>282</v>
      </c>
      <c r="C143" s="7" t="s">
        <v>283</v>
      </c>
      <c r="D143" s="7" t="s">
        <v>892</v>
      </c>
      <c r="E143" s="7" t="s">
        <v>881</v>
      </c>
      <c r="F143" s="8">
        <v>15781.33</v>
      </c>
      <c r="G143" s="9"/>
      <c r="H143" s="8">
        <f>SUM(OrderBal16[[#This Row],[Annual
(Actual)]:[Unpaid]])</f>
        <v>15781.33</v>
      </c>
    </row>
    <row r="144" spans="1:8" x14ac:dyDescent="0.25">
      <c r="A144" s="7" t="s">
        <v>646</v>
      </c>
      <c r="B144" s="7" t="s">
        <v>284</v>
      </c>
      <c r="C144" s="7" t="s">
        <v>285</v>
      </c>
      <c r="D144" s="7" t="s">
        <v>892</v>
      </c>
      <c r="E144" s="7" t="s">
        <v>881</v>
      </c>
      <c r="F144" s="8">
        <v>518916.57</v>
      </c>
      <c r="G144" s="9"/>
      <c r="H144" s="8">
        <f>SUM(OrderBal16[[#This Row],[Annual
(Actual)]:[Unpaid]])</f>
        <v>518916.57</v>
      </c>
    </row>
    <row r="145" spans="1:8" x14ac:dyDescent="0.25">
      <c r="A145" s="7" t="s">
        <v>647</v>
      </c>
      <c r="B145" s="7" t="s">
        <v>286</v>
      </c>
      <c r="C145" s="7" t="s">
        <v>287</v>
      </c>
      <c r="D145" s="7" t="s">
        <v>892</v>
      </c>
      <c r="E145" s="7" t="s">
        <v>13</v>
      </c>
      <c r="F145" s="8">
        <v>523422.22</v>
      </c>
      <c r="G145" s="9"/>
      <c r="H145" s="8">
        <f>SUM(OrderBal16[[#This Row],[Annual
(Actual)]:[Unpaid]])</f>
        <v>523422.22</v>
      </c>
    </row>
    <row r="146" spans="1:8" x14ac:dyDescent="0.25">
      <c r="A146" s="7" t="s">
        <v>648</v>
      </c>
      <c r="B146" s="7" t="s">
        <v>816</v>
      </c>
      <c r="C146" s="7" t="s">
        <v>288</v>
      </c>
      <c r="D146" s="7" t="s">
        <v>892</v>
      </c>
      <c r="E146" s="7" t="s">
        <v>13</v>
      </c>
      <c r="F146" s="8">
        <v>227973.7</v>
      </c>
      <c r="G146" s="9"/>
      <c r="H146" s="8">
        <f>SUM(OrderBal16[[#This Row],[Annual
(Actual)]:[Unpaid]])</f>
        <v>227973.7</v>
      </c>
    </row>
    <row r="147" spans="1:8" x14ac:dyDescent="0.25">
      <c r="A147" s="7" t="s">
        <v>649</v>
      </c>
      <c r="B147" s="7" t="s">
        <v>289</v>
      </c>
      <c r="C147" s="7" t="s">
        <v>290</v>
      </c>
      <c r="D147" s="7" t="s">
        <v>892</v>
      </c>
      <c r="E147" s="7" t="s">
        <v>13</v>
      </c>
      <c r="F147" s="8">
        <v>46574.02</v>
      </c>
      <c r="G147" s="9"/>
      <c r="H147" s="8">
        <f>SUM(OrderBal16[[#This Row],[Annual
(Actual)]:[Unpaid]])</f>
        <v>46574.02</v>
      </c>
    </row>
    <row r="148" spans="1:8" x14ac:dyDescent="0.25">
      <c r="A148" s="7" t="s">
        <v>650</v>
      </c>
      <c r="B148" s="7" t="s">
        <v>291</v>
      </c>
      <c r="C148" s="7" t="s">
        <v>292</v>
      </c>
      <c r="D148" s="7" t="s">
        <v>892</v>
      </c>
      <c r="E148" s="7" t="s">
        <v>13</v>
      </c>
      <c r="F148" s="8">
        <v>55380.36</v>
      </c>
      <c r="G148" s="9"/>
      <c r="H148" s="8">
        <f>SUM(OrderBal16[[#This Row],[Annual
(Actual)]:[Unpaid]])</f>
        <v>55380.36</v>
      </c>
    </row>
    <row r="149" spans="1:8" x14ac:dyDescent="0.25">
      <c r="A149" s="7" t="s">
        <v>651</v>
      </c>
      <c r="B149" s="7" t="s">
        <v>293</v>
      </c>
      <c r="C149" s="7" t="s">
        <v>294</v>
      </c>
      <c r="D149" s="7" t="s">
        <v>892</v>
      </c>
      <c r="E149" s="7" t="s">
        <v>13</v>
      </c>
      <c r="F149" s="8">
        <v>60635.62</v>
      </c>
      <c r="G149" s="9"/>
      <c r="H149" s="8">
        <f>SUM(OrderBal16[[#This Row],[Annual
(Actual)]:[Unpaid]])</f>
        <v>60635.62</v>
      </c>
    </row>
    <row r="150" spans="1:8" x14ac:dyDescent="0.25">
      <c r="A150" s="7" t="s">
        <v>652</v>
      </c>
      <c r="B150" s="7" t="s">
        <v>295</v>
      </c>
      <c r="C150" s="7" t="s">
        <v>296</v>
      </c>
      <c r="D150" s="7" t="s">
        <v>892</v>
      </c>
      <c r="E150" s="7" t="s">
        <v>881</v>
      </c>
      <c r="F150" s="8">
        <v>139999.9</v>
      </c>
      <c r="G150" s="9"/>
      <c r="H150" s="8">
        <f>SUM(OrderBal16[[#This Row],[Annual
(Actual)]:[Unpaid]])</f>
        <v>139999.9</v>
      </c>
    </row>
    <row r="151" spans="1:8" s="14" customFormat="1" x14ac:dyDescent="0.25">
      <c r="A151" s="7" t="s">
        <v>653</v>
      </c>
      <c r="B151" s="7" t="s">
        <v>297</v>
      </c>
      <c r="C151" s="7" t="s">
        <v>298</v>
      </c>
      <c r="D151" s="7" t="s">
        <v>299</v>
      </c>
      <c r="E151" s="7" t="s">
        <v>779</v>
      </c>
      <c r="F151" s="8">
        <v>467205</v>
      </c>
      <c r="G151" s="9"/>
      <c r="H151" s="8">
        <f>SUM(OrderBal16[[#This Row],[Annual
(Actual)]:[Unpaid]])</f>
        <v>467205</v>
      </c>
    </row>
    <row r="152" spans="1:8" x14ac:dyDescent="0.25">
      <c r="A152" s="7" t="s">
        <v>654</v>
      </c>
      <c r="B152" s="7" t="s">
        <v>300</v>
      </c>
      <c r="C152" s="7" t="s">
        <v>301</v>
      </c>
      <c r="D152" s="7" t="s">
        <v>880</v>
      </c>
      <c r="E152" s="7" t="s">
        <v>13</v>
      </c>
      <c r="F152" s="8">
        <v>265.36</v>
      </c>
      <c r="G152" s="13"/>
      <c r="H152" s="8">
        <f>SUM(OrderBal16[[#This Row],[Annual
(Actual)]:[Unpaid]])</f>
        <v>265.36</v>
      </c>
    </row>
    <row r="153" spans="1:8" x14ac:dyDescent="0.25">
      <c r="A153" s="7" t="s">
        <v>655</v>
      </c>
      <c r="B153" s="7" t="s">
        <v>302</v>
      </c>
      <c r="C153" s="7" t="s">
        <v>303</v>
      </c>
      <c r="D153" s="7" t="s">
        <v>823</v>
      </c>
      <c r="E153" s="7" t="s">
        <v>881</v>
      </c>
      <c r="F153" s="8">
        <v>158500.32999999999</v>
      </c>
      <c r="G153" s="9"/>
      <c r="H153" s="8">
        <f>SUM(OrderBal16[[#This Row],[Annual
(Actual)]:[Unpaid]])</f>
        <v>158500.32999999999</v>
      </c>
    </row>
    <row r="154" spans="1:8" x14ac:dyDescent="0.25">
      <c r="A154" s="7" t="s">
        <v>656</v>
      </c>
      <c r="B154" s="7" t="s">
        <v>305</v>
      </c>
      <c r="C154" s="7" t="s">
        <v>306</v>
      </c>
      <c r="D154" s="7" t="s">
        <v>892</v>
      </c>
      <c r="E154" s="7" t="s">
        <v>881</v>
      </c>
      <c r="F154" s="8">
        <v>3163617.23</v>
      </c>
      <c r="G154" s="9"/>
      <c r="H154" s="8">
        <f>SUM(OrderBal16[[#This Row],[Annual
(Actual)]:[Unpaid]])</f>
        <v>3163617.23</v>
      </c>
    </row>
    <row r="155" spans="1:8" x14ac:dyDescent="0.25">
      <c r="A155" s="7" t="s">
        <v>657</v>
      </c>
      <c r="B155" s="7" t="s">
        <v>307</v>
      </c>
      <c r="C155" s="7" t="s">
        <v>308</v>
      </c>
      <c r="D155" s="7" t="s">
        <v>892</v>
      </c>
      <c r="E155" s="7" t="s">
        <v>13</v>
      </c>
      <c r="F155" s="8">
        <v>266666.71000000002</v>
      </c>
      <c r="G155" s="9"/>
      <c r="H155" s="8">
        <f>SUM(OrderBal16[[#This Row],[Annual
(Actual)]:[Unpaid]])</f>
        <v>266666.71000000002</v>
      </c>
    </row>
    <row r="156" spans="1:8" x14ac:dyDescent="0.25">
      <c r="A156" s="7" t="s">
        <v>658</v>
      </c>
      <c r="B156" s="7" t="s">
        <v>309</v>
      </c>
      <c r="C156" s="7" t="s">
        <v>310</v>
      </c>
      <c r="D156" s="7" t="s">
        <v>304</v>
      </c>
      <c r="E156" s="7" t="s">
        <v>881</v>
      </c>
      <c r="F156" s="8">
        <v>0.28999999999999998</v>
      </c>
      <c r="G156" s="9"/>
      <c r="H156" s="8">
        <f>SUM(OrderBal16[[#This Row],[Annual
(Actual)]:[Unpaid]])</f>
        <v>0.28999999999999998</v>
      </c>
    </row>
    <row r="157" spans="1:8" x14ac:dyDescent="0.25">
      <c r="A157" s="7" t="s">
        <v>882</v>
      </c>
      <c r="B157" s="7" t="s">
        <v>883</v>
      </c>
      <c r="C157" s="7" t="s">
        <v>884</v>
      </c>
      <c r="D157" s="7" t="s">
        <v>892</v>
      </c>
      <c r="E157" s="7" t="s">
        <v>13</v>
      </c>
      <c r="F157" s="8">
        <v>125661.36</v>
      </c>
      <c r="G157" s="9"/>
      <c r="H157" s="8">
        <f>SUM(OrderBal16[[#This Row],[Annual
(Actual)]:[Unpaid]])</f>
        <v>125661.36</v>
      </c>
    </row>
    <row r="158" spans="1:8" x14ac:dyDescent="0.25">
      <c r="A158" s="7" t="s">
        <v>659</v>
      </c>
      <c r="B158" s="7" t="s">
        <v>311</v>
      </c>
      <c r="C158" s="7" t="s">
        <v>312</v>
      </c>
      <c r="D158" s="7" t="s">
        <v>892</v>
      </c>
      <c r="E158" s="7" t="s">
        <v>13</v>
      </c>
      <c r="F158" s="8">
        <v>-0.01</v>
      </c>
      <c r="G158" s="9"/>
      <c r="H158" s="8">
        <f>SUM(OrderBal16[[#This Row],[Annual
(Actual)]:[Unpaid]])</f>
        <v>-0.01</v>
      </c>
    </row>
    <row r="159" spans="1:8" x14ac:dyDescent="0.25">
      <c r="A159" s="7" t="s">
        <v>660</v>
      </c>
      <c r="B159" s="7" t="s">
        <v>313</v>
      </c>
      <c r="C159" s="7" t="s">
        <v>314</v>
      </c>
      <c r="D159" s="7" t="s">
        <v>892</v>
      </c>
      <c r="E159" s="7" t="s">
        <v>13</v>
      </c>
      <c r="F159" s="8">
        <v>168929.18</v>
      </c>
      <c r="G159" s="9"/>
      <c r="H159" s="8">
        <f>SUM(OrderBal16[[#This Row],[Annual
(Actual)]:[Unpaid]])</f>
        <v>168929.18</v>
      </c>
    </row>
    <row r="160" spans="1:8" x14ac:dyDescent="0.25">
      <c r="A160" s="7" t="s">
        <v>661</v>
      </c>
      <c r="B160" s="7" t="s">
        <v>315</v>
      </c>
      <c r="C160" s="7" t="s">
        <v>316</v>
      </c>
      <c r="D160" s="7" t="s">
        <v>892</v>
      </c>
      <c r="E160" s="7" t="s">
        <v>13</v>
      </c>
      <c r="F160" s="8">
        <v>1058855.19</v>
      </c>
      <c r="G160" s="9"/>
      <c r="H160" s="8">
        <f>SUM(OrderBal16[[#This Row],[Annual
(Actual)]:[Unpaid]])</f>
        <v>1058855.19</v>
      </c>
    </row>
    <row r="161" spans="1:8" x14ac:dyDescent="0.25">
      <c r="A161" s="7" t="s">
        <v>662</v>
      </c>
      <c r="B161" s="7" t="s">
        <v>317</v>
      </c>
      <c r="C161" s="7" t="s">
        <v>318</v>
      </c>
      <c r="D161" s="7" t="s">
        <v>892</v>
      </c>
      <c r="E161" s="7" t="s">
        <v>13</v>
      </c>
      <c r="F161" s="8">
        <v>898761.5</v>
      </c>
      <c r="G161" s="9">
        <v>-898761.5</v>
      </c>
      <c r="H161" s="8">
        <f>SUM(OrderBal16[[#This Row],[Annual
(Actual)]:[Unpaid]])</f>
        <v>0</v>
      </c>
    </row>
    <row r="162" spans="1:8" x14ac:dyDescent="0.25">
      <c r="A162" s="7" t="s">
        <v>663</v>
      </c>
      <c r="B162" s="7" t="s">
        <v>319</v>
      </c>
      <c r="C162" s="7" t="s">
        <v>320</v>
      </c>
      <c r="D162" s="7" t="s">
        <v>870</v>
      </c>
      <c r="E162" s="7" t="s">
        <v>779</v>
      </c>
      <c r="F162" s="8">
        <v>1342253.95</v>
      </c>
      <c r="G162" s="9"/>
      <c r="H162" s="8">
        <f>SUM(OrderBal16[[#This Row],[Annual
(Actual)]:[Unpaid]])</f>
        <v>1342253.95</v>
      </c>
    </row>
    <row r="163" spans="1:8" x14ac:dyDescent="0.25">
      <c r="A163" s="7" t="s">
        <v>664</v>
      </c>
      <c r="B163" s="7" t="s">
        <v>321</v>
      </c>
      <c r="C163" s="7" t="s">
        <v>322</v>
      </c>
      <c r="D163" s="7" t="s">
        <v>892</v>
      </c>
      <c r="E163" s="7" t="s">
        <v>881</v>
      </c>
      <c r="F163" s="8">
        <v>417237.52</v>
      </c>
      <c r="G163" s="9"/>
      <c r="H163" s="8">
        <f>SUM(OrderBal16[[#This Row],[Annual
(Actual)]:[Unpaid]])</f>
        <v>417237.52</v>
      </c>
    </row>
    <row r="164" spans="1:8" x14ac:dyDescent="0.25">
      <c r="A164" s="7" t="s">
        <v>665</v>
      </c>
      <c r="B164" s="7" t="s">
        <v>827</v>
      </c>
      <c r="C164" s="7" t="s">
        <v>323</v>
      </c>
      <c r="D164" s="7" t="s">
        <v>892</v>
      </c>
      <c r="E164" s="7" t="s">
        <v>324</v>
      </c>
      <c r="F164" s="8">
        <v>9142784.1799999997</v>
      </c>
      <c r="G164" s="9"/>
      <c r="H164" s="8">
        <f>SUM(OrderBal16[[#This Row],[Annual
(Actual)]:[Unpaid]])</f>
        <v>9142784.1799999997</v>
      </c>
    </row>
    <row r="165" spans="1:8" x14ac:dyDescent="0.25">
      <c r="A165" s="7" t="s">
        <v>666</v>
      </c>
      <c r="B165" s="7" t="s">
        <v>325</v>
      </c>
      <c r="C165" s="7" t="s">
        <v>323</v>
      </c>
      <c r="D165" s="7" t="s">
        <v>504</v>
      </c>
      <c r="E165" s="7" t="s">
        <v>13</v>
      </c>
      <c r="F165" s="8">
        <v>0.12</v>
      </c>
      <c r="G165" s="9"/>
      <c r="H165" s="8">
        <f>SUM(OrderBal16[[#This Row],[Annual
(Actual)]:[Unpaid]])</f>
        <v>0.12</v>
      </c>
    </row>
    <row r="166" spans="1:8" x14ac:dyDescent="0.25">
      <c r="A166" s="7" t="s">
        <v>667</v>
      </c>
      <c r="B166" s="7" t="s">
        <v>326</v>
      </c>
      <c r="C166" s="7" t="s">
        <v>327</v>
      </c>
      <c r="D166" s="7" t="s">
        <v>892</v>
      </c>
      <c r="E166" s="7" t="s">
        <v>13</v>
      </c>
      <c r="F166" s="8">
        <v>27359.91</v>
      </c>
      <c r="G166" s="9"/>
      <c r="H166" s="8">
        <f>SUM(OrderBal16[[#This Row],[Annual
(Actual)]:[Unpaid]])</f>
        <v>27359.91</v>
      </c>
    </row>
    <row r="167" spans="1:8" x14ac:dyDescent="0.25">
      <c r="A167" s="7" t="s">
        <v>668</v>
      </c>
      <c r="B167" s="7" t="s">
        <v>328</v>
      </c>
      <c r="C167" s="7" t="s">
        <v>329</v>
      </c>
      <c r="D167" s="7" t="s">
        <v>880</v>
      </c>
      <c r="E167" s="7" t="s">
        <v>881</v>
      </c>
      <c r="F167" s="8">
        <v>656119.44999999995</v>
      </c>
      <c r="G167" s="9">
        <v>-656119.56000000006</v>
      </c>
      <c r="H167" s="8">
        <f>SUM(OrderBal16[[#This Row],[Annual
(Actual)]:[Unpaid]])</f>
        <v>-0.11000000010244548</v>
      </c>
    </row>
    <row r="168" spans="1:8" x14ac:dyDescent="0.25">
      <c r="A168" s="7" t="s">
        <v>669</v>
      </c>
      <c r="B168" s="7" t="s">
        <v>330</v>
      </c>
      <c r="C168" s="7" t="s">
        <v>331</v>
      </c>
      <c r="D168" s="7" t="s">
        <v>26</v>
      </c>
      <c r="E168" s="7" t="s">
        <v>13</v>
      </c>
      <c r="F168" s="8">
        <v>0.1</v>
      </c>
      <c r="G168" s="9"/>
      <c r="H168" s="8">
        <f>SUM(OrderBal16[[#This Row],[Annual
(Actual)]:[Unpaid]])</f>
        <v>0.1</v>
      </c>
    </row>
    <row r="169" spans="1:8" x14ac:dyDescent="0.25">
      <c r="A169" s="7" t="s">
        <v>670</v>
      </c>
      <c r="B169" s="7" t="s">
        <v>332</v>
      </c>
      <c r="C169" s="7" t="s">
        <v>333</v>
      </c>
      <c r="D169" s="7" t="s">
        <v>892</v>
      </c>
      <c r="E169" s="7" t="s">
        <v>13</v>
      </c>
      <c r="F169" s="8">
        <v>100000</v>
      </c>
      <c r="G169" s="9"/>
      <c r="H169" s="8">
        <f>SUM(OrderBal16[[#This Row],[Annual
(Actual)]:[Unpaid]])</f>
        <v>100000</v>
      </c>
    </row>
    <row r="170" spans="1:8" x14ac:dyDescent="0.25">
      <c r="A170" s="7" t="s">
        <v>671</v>
      </c>
      <c r="B170" s="7" t="s">
        <v>334</v>
      </c>
      <c r="C170" s="7" t="s">
        <v>335</v>
      </c>
      <c r="D170" s="7" t="s">
        <v>892</v>
      </c>
      <c r="E170" s="7" t="s">
        <v>881</v>
      </c>
      <c r="F170" s="8">
        <v>411684.97</v>
      </c>
      <c r="G170" s="9"/>
      <c r="H170" s="8">
        <f>SUM(OrderBal16[[#This Row],[Annual
(Actual)]:[Unpaid]])</f>
        <v>411684.97</v>
      </c>
    </row>
    <row r="171" spans="1:8" x14ac:dyDescent="0.25">
      <c r="A171" s="7" t="s">
        <v>672</v>
      </c>
      <c r="B171" s="7" t="s">
        <v>336</v>
      </c>
      <c r="C171" s="7" t="s">
        <v>337</v>
      </c>
      <c r="D171" s="7" t="s">
        <v>892</v>
      </c>
      <c r="E171" s="7" t="s">
        <v>13</v>
      </c>
      <c r="F171" s="8">
        <v>67559.02</v>
      </c>
      <c r="G171" s="9"/>
      <c r="H171" s="8">
        <f>SUM(OrderBal16[[#This Row],[Annual
(Actual)]:[Unpaid]])</f>
        <v>67559.02</v>
      </c>
    </row>
    <row r="172" spans="1:8" x14ac:dyDescent="0.25">
      <c r="A172" s="7" t="s">
        <v>673</v>
      </c>
      <c r="B172" s="7" t="s">
        <v>338</v>
      </c>
      <c r="C172" s="7" t="s">
        <v>339</v>
      </c>
      <c r="D172" s="7" t="s">
        <v>843</v>
      </c>
      <c r="E172" s="7" t="s">
        <v>881</v>
      </c>
      <c r="F172" s="8">
        <v>138866.65</v>
      </c>
      <c r="G172" s="9"/>
      <c r="H172" s="8">
        <f>SUM(OrderBal16[[#This Row],[Annual
(Actual)]:[Unpaid]])</f>
        <v>138866.65</v>
      </c>
    </row>
    <row r="173" spans="1:8" x14ac:dyDescent="0.25">
      <c r="A173" s="7" t="s">
        <v>674</v>
      </c>
      <c r="B173" s="7" t="s">
        <v>340</v>
      </c>
      <c r="C173" s="7" t="s">
        <v>341</v>
      </c>
      <c r="D173" s="7" t="s">
        <v>892</v>
      </c>
      <c r="E173" s="7" t="s">
        <v>881</v>
      </c>
      <c r="F173" s="8">
        <v>432926.01</v>
      </c>
      <c r="G173" s="9"/>
      <c r="H173" s="8">
        <f>SUM(OrderBal16[[#This Row],[Annual
(Actual)]:[Unpaid]])</f>
        <v>432926.01</v>
      </c>
    </row>
    <row r="174" spans="1:8" x14ac:dyDescent="0.25">
      <c r="A174" s="7" t="s">
        <v>675</v>
      </c>
      <c r="B174" s="7" t="s">
        <v>342</v>
      </c>
      <c r="C174" s="7" t="s">
        <v>343</v>
      </c>
      <c r="D174" s="7" t="s">
        <v>892</v>
      </c>
      <c r="E174" s="7" t="s">
        <v>881</v>
      </c>
      <c r="F174" s="8">
        <v>71603.839999999997</v>
      </c>
      <c r="G174" s="9"/>
      <c r="H174" s="8">
        <f>SUM(OrderBal16[[#This Row],[Annual
(Actual)]:[Unpaid]])</f>
        <v>71603.839999999997</v>
      </c>
    </row>
    <row r="175" spans="1:8" x14ac:dyDescent="0.25">
      <c r="A175" s="7" t="s">
        <v>677</v>
      </c>
      <c r="B175" s="7" t="s">
        <v>346</v>
      </c>
      <c r="C175" s="7" t="s">
        <v>347</v>
      </c>
      <c r="D175" s="7" t="s">
        <v>870</v>
      </c>
      <c r="E175" s="7" t="s">
        <v>13</v>
      </c>
      <c r="F175" s="8">
        <v>136601.17000000001</v>
      </c>
      <c r="G175" s="9"/>
      <c r="H175" s="8">
        <f>SUM(OrderBal16[[#This Row],[Annual
(Actual)]:[Unpaid]])</f>
        <v>136601.17000000001</v>
      </c>
    </row>
    <row r="176" spans="1:8" x14ac:dyDescent="0.25">
      <c r="A176" s="7" t="s">
        <v>678</v>
      </c>
      <c r="B176" s="7" t="s">
        <v>348</v>
      </c>
      <c r="C176" s="7" t="s">
        <v>349</v>
      </c>
      <c r="D176" s="7" t="s">
        <v>892</v>
      </c>
      <c r="E176" s="7" t="s">
        <v>881</v>
      </c>
      <c r="F176" s="8">
        <v>1067512.67</v>
      </c>
      <c r="G176" s="9"/>
      <c r="H176" s="8">
        <f>SUM(OrderBal16[[#This Row],[Annual
(Actual)]:[Unpaid]])</f>
        <v>1067512.67</v>
      </c>
    </row>
    <row r="177" spans="1:8" x14ac:dyDescent="0.25">
      <c r="A177" s="7" t="s">
        <v>679</v>
      </c>
      <c r="B177" s="7" t="s">
        <v>350</v>
      </c>
      <c r="C177" s="7" t="s">
        <v>351</v>
      </c>
      <c r="D177" s="7" t="s">
        <v>880</v>
      </c>
      <c r="E177" s="7" t="s">
        <v>13</v>
      </c>
      <c r="F177" s="8">
        <v>0.09</v>
      </c>
      <c r="G177" s="9"/>
      <c r="H177" s="8">
        <f>SUM(OrderBal16[[#This Row],[Annual
(Actual)]:[Unpaid]])</f>
        <v>0.09</v>
      </c>
    </row>
    <row r="178" spans="1:8" x14ac:dyDescent="0.25">
      <c r="A178" s="7" t="s">
        <v>680</v>
      </c>
      <c r="B178" s="7" t="s">
        <v>352</v>
      </c>
      <c r="C178" s="7" t="s">
        <v>353</v>
      </c>
      <c r="D178" s="7" t="s">
        <v>72</v>
      </c>
      <c r="E178" s="7" t="s">
        <v>13</v>
      </c>
      <c r="F178" s="8">
        <v>0.08</v>
      </c>
      <c r="G178" s="9"/>
      <c r="H178" s="8">
        <f>SUM(OrderBal16[[#This Row],[Annual
(Actual)]:[Unpaid]])</f>
        <v>0.08</v>
      </c>
    </row>
    <row r="179" spans="1:8" x14ac:dyDescent="0.25">
      <c r="A179" s="7" t="s">
        <v>681</v>
      </c>
      <c r="B179" s="7" t="s">
        <v>354</v>
      </c>
      <c r="C179" s="7" t="s">
        <v>355</v>
      </c>
      <c r="D179" s="7" t="s">
        <v>892</v>
      </c>
      <c r="E179" s="7" t="s">
        <v>13</v>
      </c>
      <c r="F179" s="8">
        <v>245332.38</v>
      </c>
      <c r="G179" s="9"/>
      <c r="H179" s="8">
        <f>SUM(OrderBal16[[#This Row],[Annual
(Actual)]:[Unpaid]])</f>
        <v>245332.38</v>
      </c>
    </row>
    <row r="180" spans="1:8" x14ac:dyDescent="0.25">
      <c r="A180" s="7" t="s">
        <v>682</v>
      </c>
      <c r="B180" s="7" t="s">
        <v>356</v>
      </c>
      <c r="C180" s="7" t="s">
        <v>357</v>
      </c>
      <c r="D180" s="7" t="s">
        <v>892</v>
      </c>
      <c r="E180" s="7" t="s">
        <v>13</v>
      </c>
      <c r="F180" s="8">
        <v>269999.96000000002</v>
      </c>
      <c r="G180" s="9"/>
      <c r="H180" s="8">
        <f>SUM(OrderBal16[[#This Row],[Annual
(Actual)]:[Unpaid]])</f>
        <v>269999.96000000002</v>
      </c>
    </row>
    <row r="181" spans="1:8" x14ac:dyDescent="0.25">
      <c r="A181" s="7" t="s">
        <v>683</v>
      </c>
      <c r="B181" s="7" t="s">
        <v>358</v>
      </c>
      <c r="C181" s="7" t="s">
        <v>359</v>
      </c>
      <c r="D181" s="7" t="s">
        <v>892</v>
      </c>
      <c r="E181" s="7" t="s">
        <v>13</v>
      </c>
      <c r="F181" s="8">
        <v>386381</v>
      </c>
      <c r="G181" s="9">
        <v>-386381</v>
      </c>
      <c r="H181" s="8">
        <f>SUM(OrderBal16[[#This Row],[Annual
(Actual)]:[Unpaid]])</f>
        <v>0</v>
      </c>
    </row>
    <row r="182" spans="1:8" x14ac:dyDescent="0.25">
      <c r="A182" s="7" t="s">
        <v>684</v>
      </c>
      <c r="B182" s="7" t="s">
        <v>360</v>
      </c>
      <c r="C182" s="7" t="s">
        <v>361</v>
      </c>
      <c r="D182" s="7" t="s">
        <v>892</v>
      </c>
      <c r="E182" s="7" t="s">
        <v>881</v>
      </c>
      <c r="F182" s="8">
        <v>456435.05</v>
      </c>
      <c r="G182" s="9"/>
      <c r="H182" s="8">
        <f>SUM(OrderBal16[[#This Row],[Annual
(Actual)]:[Unpaid]])</f>
        <v>456435.05</v>
      </c>
    </row>
    <row r="183" spans="1:8" x14ac:dyDescent="0.25">
      <c r="A183" s="7" t="s">
        <v>685</v>
      </c>
      <c r="B183" s="7" t="s">
        <v>362</v>
      </c>
      <c r="C183" s="7" t="s">
        <v>363</v>
      </c>
      <c r="D183" s="7" t="s">
        <v>892</v>
      </c>
      <c r="E183" s="7" t="s">
        <v>881</v>
      </c>
      <c r="F183" s="8">
        <v>335038.43</v>
      </c>
      <c r="G183" s="9"/>
      <c r="H183" s="8">
        <f>SUM(OrderBal16[[#This Row],[Annual
(Actual)]:[Unpaid]])</f>
        <v>335038.43</v>
      </c>
    </row>
    <row r="184" spans="1:8" x14ac:dyDescent="0.25">
      <c r="A184" s="7" t="s">
        <v>686</v>
      </c>
      <c r="B184" s="7" t="s">
        <v>364</v>
      </c>
      <c r="C184" s="7" t="s">
        <v>365</v>
      </c>
      <c r="D184" s="7" t="s">
        <v>12</v>
      </c>
      <c r="E184" s="7" t="s">
        <v>881</v>
      </c>
      <c r="F184" s="8">
        <v>0.05</v>
      </c>
      <c r="G184" s="9"/>
      <c r="H184" s="8">
        <f>SUM(OrderBal16[[#This Row],[Annual
(Actual)]:[Unpaid]])</f>
        <v>0.05</v>
      </c>
    </row>
    <row r="185" spans="1:8" x14ac:dyDescent="0.25">
      <c r="A185" s="7" t="s">
        <v>687</v>
      </c>
      <c r="B185" s="7" t="s">
        <v>366</v>
      </c>
      <c r="C185" s="7" t="s">
        <v>367</v>
      </c>
      <c r="D185" s="7" t="s">
        <v>892</v>
      </c>
      <c r="E185" s="7" t="s">
        <v>881</v>
      </c>
      <c r="F185" s="8">
        <v>0.12</v>
      </c>
      <c r="G185" s="9"/>
      <c r="H185" s="8">
        <f>SUM(OrderBal16[[#This Row],[Annual
(Actual)]:[Unpaid]])</f>
        <v>0.12</v>
      </c>
    </row>
    <row r="186" spans="1:8" x14ac:dyDescent="0.25">
      <c r="A186" s="7" t="s">
        <v>688</v>
      </c>
      <c r="B186" s="7" t="s">
        <v>368</v>
      </c>
      <c r="C186" s="7" t="s">
        <v>369</v>
      </c>
      <c r="D186" s="7" t="s">
        <v>892</v>
      </c>
      <c r="E186" s="7" t="s">
        <v>13</v>
      </c>
      <c r="F186" s="8">
        <v>12500</v>
      </c>
      <c r="G186" s="9"/>
      <c r="H186" s="8">
        <f>SUM(OrderBal16[[#This Row],[Annual
(Actual)]:[Unpaid]])</f>
        <v>12500</v>
      </c>
    </row>
    <row r="187" spans="1:8" x14ac:dyDescent="0.25">
      <c r="A187" s="7" t="s">
        <v>689</v>
      </c>
      <c r="B187" s="7" t="s">
        <v>370</v>
      </c>
      <c r="C187" s="7" t="s">
        <v>371</v>
      </c>
      <c r="D187" s="7" t="s">
        <v>892</v>
      </c>
      <c r="E187" s="7" t="s">
        <v>13</v>
      </c>
      <c r="F187" s="8">
        <v>108532.49</v>
      </c>
      <c r="G187" s="9"/>
      <c r="H187" s="8">
        <f>SUM(OrderBal16[[#This Row],[Annual
(Actual)]:[Unpaid]])</f>
        <v>108532.49</v>
      </c>
    </row>
    <row r="188" spans="1:8" x14ac:dyDescent="0.25">
      <c r="A188" s="7" t="s">
        <v>690</v>
      </c>
      <c r="B188" s="7" t="s">
        <v>372</v>
      </c>
      <c r="C188" s="7" t="s">
        <v>373</v>
      </c>
      <c r="D188" s="7" t="s">
        <v>304</v>
      </c>
      <c r="E188" s="7" t="s">
        <v>13</v>
      </c>
      <c r="F188" s="8">
        <v>0.33</v>
      </c>
      <c r="G188" s="9"/>
      <c r="H188" s="8">
        <f>SUM(OrderBal16[[#This Row],[Annual
(Actual)]:[Unpaid]])</f>
        <v>0.33</v>
      </c>
    </row>
    <row r="189" spans="1:8" x14ac:dyDescent="0.25">
      <c r="A189" s="7" t="s">
        <v>691</v>
      </c>
      <c r="B189" s="7" t="s">
        <v>374</v>
      </c>
      <c r="C189" s="7" t="s">
        <v>373</v>
      </c>
      <c r="D189" s="7" t="s">
        <v>777</v>
      </c>
      <c r="E189" s="7" t="s">
        <v>13</v>
      </c>
      <c r="F189" s="8">
        <v>-0.1</v>
      </c>
      <c r="G189" s="9"/>
      <c r="H189" s="8">
        <f>SUM(OrderBal16[[#This Row],[Annual
(Actual)]:[Unpaid]])</f>
        <v>-0.1</v>
      </c>
    </row>
    <row r="190" spans="1:8" x14ac:dyDescent="0.25">
      <c r="A190" s="7" t="s">
        <v>692</v>
      </c>
      <c r="B190" s="7" t="s">
        <v>375</v>
      </c>
      <c r="C190" s="7" t="s">
        <v>376</v>
      </c>
      <c r="D190" s="7" t="s">
        <v>892</v>
      </c>
      <c r="E190" s="7" t="s">
        <v>13</v>
      </c>
      <c r="F190" s="8">
        <v>3700</v>
      </c>
      <c r="G190" s="9"/>
      <c r="H190" s="8">
        <f>SUM(OrderBal16[[#This Row],[Annual
(Actual)]:[Unpaid]])</f>
        <v>3700</v>
      </c>
    </row>
    <row r="191" spans="1:8" x14ac:dyDescent="0.25">
      <c r="A191" s="7" t="s">
        <v>693</v>
      </c>
      <c r="B191" s="7" t="s">
        <v>377</v>
      </c>
      <c r="C191" s="7" t="s">
        <v>378</v>
      </c>
      <c r="D191" s="7" t="s">
        <v>892</v>
      </c>
      <c r="E191" s="7" t="s">
        <v>13</v>
      </c>
      <c r="F191" s="8">
        <v>-0.08</v>
      </c>
      <c r="G191" s="9"/>
      <c r="H191" s="8">
        <f>SUM(OrderBal16[[#This Row],[Annual
(Actual)]:[Unpaid]])</f>
        <v>-0.08</v>
      </c>
    </row>
    <row r="192" spans="1:8" x14ac:dyDescent="0.25">
      <c r="A192" s="7" t="s">
        <v>694</v>
      </c>
      <c r="B192" s="7" t="s">
        <v>379</v>
      </c>
      <c r="C192" s="7" t="s">
        <v>380</v>
      </c>
      <c r="D192" s="7" t="s">
        <v>892</v>
      </c>
      <c r="E192" s="7" t="s">
        <v>13</v>
      </c>
      <c r="F192" s="8">
        <v>195010.94</v>
      </c>
      <c r="G192" s="9"/>
      <c r="H192" s="8">
        <f>SUM(OrderBal16[[#This Row],[Annual
(Actual)]:[Unpaid]])</f>
        <v>195010.94</v>
      </c>
    </row>
    <row r="193" spans="1:8" x14ac:dyDescent="0.25">
      <c r="A193" s="7" t="s">
        <v>695</v>
      </c>
      <c r="B193" s="7" t="s">
        <v>381</v>
      </c>
      <c r="C193" s="7" t="s">
        <v>382</v>
      </c>
      <c r="D193" s="7" t="s">
        <v>281</v>
      </c>
      <c r="E193" s="7" t="s">
        <v>13</v>
      </c>
      <c r="F193" s="8">
        <v>-4.6399999999999997</v>
      </c>
      <c r="G193" s="9"/>
      <c r="H193" s="8">
        <f>SUM(OrderBal16[[#This Row],[Annual
(Actual)]:[Unpaid]])</f>
        <v>-4.6399999999999997</v>
      </c>
    </row>
    <row r="194" spans="1:8" x14ac:dyDescent="0.25">
      <c r="A194" s="7" t="s">
        <v>696</v>
      </c>
      <c r="B194" s="7" t="s">
        <v>383</v>
      </c>
      <c r="C194" s="7" t="s">
        <v>384</v>
      </c>
      <c r="D194" s="7" t="s">
        <v>892</v>
      </c>
      <c r="E194" s="7" t="s">
        <v>13</v>
      </c>
      <c r="F194" s="8">
        <v>58500.06</v>
      </c>
      <c r="G194" s="9"/>
      <c r="H194" s="8">
        <f>SUM(OrderBal16[[#This Row],[Annual
(Actual)]:[Unpaid]])</f>
        <v>58500.06</v>
      </c>
    </row>
    <row r="195" spans="1:8" x14ac:dyDescent="0.25">
      <c r="A195" s="7" t="s">
        <v>697</v>
      </c>
      <c r="B195" s="7" t="s">
        <v>817</v>
      </c>
      <c r="C195" s="7" t="s">
        <v>385</v>
      </c>
      <c r="D195" s="7" t="s">
        <v>892</v>
      </c>
      <c r="E195" s="7" t="s">
        <v>13</v>
      </c>
      <c r="F195" s="8">
        <v>56670.8</v>
      </c>
      <c r="G195" s="9"/>
      <c r="H195" s="8">
        <f>SUM(OrderBal16[[#This Row],[Annual
(Actual)]:[Unpaid]])</f>
        <v>56670.8</v>
      </c>
    </row>
    <row r="196" spans="1:8" x14ac:dyDescent="0.25">
      <c r="A196" s="7" t="s">
        <v>698</v>
      </c>
      <c r="B196" s="7" t="s">
        <v>386</v>
      </c>
      <c r="C196" s="7" t="s">
        <v>385</v>
      </c>
      <c r="D196" s="7" t="s">
        <v>892</v>
      </c>
      <c r="E196" s="7" t="s">
        <v>13</v>
      </c>
      <c r="F196" s="8">
        <v>31083.040000000001</v>
      </c>
      <c r="G196" s="9"/>
      <c r="H196" s="8">
        <f>SUM(OrderBal16[[#This Row],[Annual
(Actual)]:[Unpaid]])</f>
        <v>31083.040000000001</v>
      </c>
    </row>
    <row r="197" spans="1:8" x14ac:dyDescent="0.25">
      <c r="A197" s="7" t="s">
        <v>699</v>
      </c>
      <c r="B197" s="7" t="s">
        <v>387</v>
      </c>
      <c r="C197" s="7" t="s">
        <v>385</v>
      </c>
      <c r="D197" s="7" t="s">
        <v>204</v>
      </c>
      <c r="E197" s="7" t="s">
        <v>324</v>
      </c>
      <c r="F197" s="8">
        <v>0.05</v>
      </c>
      <c r="G197" s="9"/>
      <c r="H197" s="8">
        <f>SUM(OrderBal16[[#This Row],[Annual
(Actual)]:[Unpaid]])</f>
        <v>0.05</v>
      </c>
    </row>
    <row r="198" spans="1:8" x14ac:dyDescent="0.25">
      <c r="A198" s="7" t="s">
        <v>700</v>
      </c>
      <c r="B198" s="7" t="s">
        <v>388</v>
      </c>
      <c r="C198" s="7" t="s">
        <v>389</v>
      </c>
      <c r="D198" s="7" t="s">
        <v>892</v>
      </c>
      <c r="E198" s="7" t="s">
        <v>797</v>
      </c>
      <c r="F198" s="8">
        <v>0.02</v>
      </c>
      <c r="G198" s="9"/>
      <c r="H198" s="8">
        <f>SUM(OrderBal16[[#This Row],[Annual
(Actual)]:[Unpaid]])</f>
        <v>0.02</v>
      </c>
    </row>
    <row r="199" spans="1:8" x14ac:dyDescent="0.25">
      <c r="A199" s="7" t="s">
        <v>701</v>
      </c>
      <c r="B199" s="7" t="s">
        <v>390</v>
      </c>
      <c r="C199" s="7" t="s">
        <v>391</v>
      </c>
      <c r="D199" s="7" t="s">
        <v>892</v>
      </c>
      <c r="E199" s="7" t="s">
        <v>13</v>
      </c>
      <c r="F199" s="8">
        <v>120166.62</v>
      </c>
      <c r="G199" s="10">
        <v>-120166.62</v>
      </c>
      <c r="H199" s="8">
        <f>SUM(OrderBal16[[#This Row],[Annual
(Actual)]:[Unpaid]])</f>
        <v>0</v>
      </c>
    </row>
    <row r="200" spans="1:8" x14ac:dyDescent="0.25">
      <c r="A200" s="7" t="s">
        <v>702</v>
      </c>
      <c r="B200" s="7" t="s">
        <v>392</v>
      </c>
      <c r="C200" s="7" t="s">
        <v>393</v>
      </c>
      <c r="D200" s="7" t="s">
        <v>892</v>
      </c>
      <c r="E200" s="7" t="s">
        <v>881</v>
      </c>
      <c r="F200" s="8">
        <v>275997.08</v>
      </c>
      <c r="G200" s="9"/>
      <c r="H200" s="8">
        <f>SUM(OrderBal16[[#This Row],[Annual
(Actual)]:[Unpaid]])</f>
        <v>275997.08</v>
      </c>
    </row>
    <row r="201" spans="1:8" x14ac:dyDescent="0.25">
      <c r="A201" s="7" t="s">
        <v>703</v>
      </c>
      <c r="B201" s="7" t="s">
        <v>394</v>
      </c>
      <c r="C201" s="7" t="s">
        <v>395</v>
      </c>
      <c r="D201" s="7" t="s">
        <v>892</v>
      </c>
      <c r="E201" s="7" t="s">
        <v>13</v>
      </c>
      <c r="F201" s="8">
        <v>0.2</v>
      </c>
      <c r="G201" s="11"/>
      <c r="H201" s="8">
        <f>SUM(OrderBal16[[#This Row],[Annual
(Actual)]:[Unpaid]])</f>
        <v>0.2</v>
      </c>
    </row>
    <row r="202" spans="1:8" x14ac:dyDescent="0.25">
      <c r="A202" s="7" t="s">
        <v>704</v>
      </c>
      <c r="B202" s="7" t="s">
        <v>396</v>
      </c>
      <c r="C202" s="7" t="s">
        <v>397</v>
      </c>
      <c r="D202" s="7" t="s">
        <v>843</v>
      </c>
      <c r="E202" s="7" t="s">
        <v>13</v>
      </c>
      <c r="F202" s="8">
        <v>0.02</v>
      </c>
      <c r="G202" s="9"/>
      <c r="H202" s="8">
        <f>SUM(OrderBal16[[#This Row],[Annual
(Actual)]:[Unpaid]])</f>
        <v>0.02</v>
      </c>
    </row>
    <row r="203" spans="1:8" x14ac:dyDescent="0.25">
      <c r="A203" s="7" t="s">
        <v>705</v>
      </c>
      <c r="B203" s="7" t="s">
        <v>818</v>
      </c>
      <c r="C203" s="7" t="s">
        <v>397</v>
      </c>
      <c r="D203" s="7" t="s">
        <v>892</v>
      </c>
      <c r="E203" s="7" t="s">
        <v>13</v>
      </c>
      <c r="F203" s="8">
        <v>2581527.3199999998</v>
      </c>
      <c r="G203" s="9"/>
      <c r="H203" s="8">
        <f>SUM(OrderBal16[[#This Row],[Annual
(Actual)]:[Unpaid]])</f>
        <v>2581527.3199999998</v>
      </c>
    </row>
    <row r="204" spans="1:8" x14ac:dyDescent="0.25">
      <c r="A204" s="7" t="s">
        <v>819</v>
      </c>
      <c r="B204" s="7" t="s">
        <v>820</v>
      </c>
      <c r="C204" s="7" t="s">
        <v>399</v>
      </c>
      <c r="D204" s="7" t="s">
        <v>892</v>
      </c>
      <c r="E204" s="7" t="s">
        <v>13</v>
      </c>
      <c r="F204" s="8">
        <v>1256243.3999999999</v>
      </c>
      <c r="G204" s="9"/>
      <c r="H204" s="8">
        <f>SUM(OrderBal16[[#This Row],[Annual
(Actual)]:[Unpaid]])</f>
        <v>1256243.3999999999</v>
      </c>
    </row>
    <row r="205" spans="1:8" x14ac:dyDescent="0.25">
      <c r="A205" s="7" t="s">
        <v>706</v>
      </c>
      <c r="B205" s="7" t="s">
        <v>398</v>
      </c>
      <c r="C205" s="7" t="s">
        <v>399</v>
      </c>
      <c r="D205" s="7" t="s">
        <v>892</v>
      </c>
      <c r="E205" s="7" t="s">
        <v>13</v>
      </c>
      <c r="F205" s="8">
        <v>0.02</v>
      </c>
      <c r="G205" s="9"/>
      <c r="H205" s="8">
        <f>SUM(OrderBal16[[#This Row],[Annual
(Actual)]:[Unpaid]])</f>
        <v>0.02</v>
      </c>
    </row>
    <row r="206" spans="1:8" x14ac:dyDescent="0.25">
      <c r="A206" s="7" t="s">
        <v>707</v>
      </c>
      <c r="B206" s="7" t="s">
        <v>400</v>
      </c>
      <c r="C206" s="7" t="s">
        <v>401</v>
      </c>
      <c r="D206" s="7" t="s">
        <v>892</v>
      </c>
      <c r="E206" s="7" t="s">
        <v>797</v>
      </c>
      <c r="F206" s="8">
        <v>-93782.01</v>
      </c>
      <c r="G206" s="9"/>
      <c r="H206" s="8">
        <f>SUM(OrderBal16[[#This Row],[Annual
(Actual)]:[Unpaid]])</f>
        <v>-93782.01</v>
      </c>
    </row>
    <row r="207" spans="1:8" x14ac:dyDescent="0.25">
      <c r="A207" s="7" t="s">
        <v>708</v>
      </c>
      <c r="B207" s="7" t="s">
        <v>402</v>
      </c>
      <c r="C207" s="7" t="s">
        <v>397</v>
      </c>
      <c r="D207" s="7" t="s">
        <v>892</v>
      </c>
      <c r="E207" s="7" t="s">
        <v>881</v>
      </c>
      <c r="F207" s="8">
        <v>243318.75</v>
      </c>
      <c r="G207" s="9"/>
      <c r="H207" s="8">
        <f>SUM(OrderBal16[[#This Row],[Annual
(Actual)]:[Unpaid]])</f>
        <v>243318.75</v>
      </c>
    </row>
    <row r="208" spans="1:8" x14ac:dyDescent="0.25">
      <c r="A208" s="7" t="s">
        <v>709</v>
      </c>
      <c r="B208" s="7" t="s">
        <v>403</v>
      </c>
      <c r="C208" s="7" t="s">
        <v>404</v>
      </c>
      <c r="D208" s="7" t="s">
        <v>892</v>
      </c>
      <c r="E208" s="7" t="s">
        <v>881</v>
      </c>
      <c r="F208" s="8">
        <v>29697.55</v>
      </c>
      <c r="G208" s="9"/>
      <c r="H208" s="8">
        <f>SUM(OrderBal16[[#This Row],[Annual
(Actual)]:[Unpaid]])</f>
        <v>29697.55</v>
      </c>
    </row>
    <row r="209" spans="1:8" x14ac:dyDescent="0.25">
      <c r="A209" s="7" t="s">
        <v>710</v>
      </c>
      <c r="B209" s="7" t="s">
        <v>405</v>
      </c>
      <c r="C209" s="7" t="s">
        <v>406</v>
      </c>
      <c r="D209" s="7" t="s">
        <v>892</v>
      </c>
      <c r="E209" s="7" t="s">
        <v>881</v>
      </c>
      <c r="F209" s="8">
        <v>144279.37</v>
      </c>
      <c r="G209" s="9"/>
      <c r="H209" s="8">
        <f>SUM(OrderBal16[[#This Row],[Annual
(Actual)]:[Unpaid]])</f>
        <v>144279.37</v>
      </c>
    </row>
    <row r="210" spans="1:8" x14ac:dyDescent="0.25">
      <c r="A210" s="7" t="s">
        <v>711</v>
      </c>
      <c r="B210" s="7" t="s">
        <v>407</v>
      </c>
      <c r="C210" s="7" t="s">
        <v>408</v>
      </c>
      <c r="D210" s="7" t="s">
        <v>892</v>
      </c>
      <c r="E210" s="7" t="s">
        <v>13</v>
      </c>
      <c r="F210" s="8">
        <v>82350.720000000001</v>
      </c>
      <c r="G210" s="9"/>
      <c r="H210" s="8">
        <f>SUM(OrderBal16[[#This Row],[Annual
(Actual)]:[Unpaid]])</f>
        <v>82350.720000000001</v>
      </c>
    </row>
    <row r="211" spans="1:8" x14ac:dyDescent="0.25">
      <c r="A211" s="7" t="s">
        <v>712</v>
      </c>
      <c r="B211" s="7" t="s">
        <v>409</v>
      </c>
      <c r="C211" s="7" t="s">
        <v>410</v>
      </c>
      <c r="D211" s="7" t="s">
        <v>892</v>
      </c>
      <c r="E211" s="7" t="s">
        <v>13</v>
      </c>
      <c r="F211" s="8">
        <v>188063.83</v>
      </c>
      <c r="G211" s="9"/>
      <c r="H211" s="8">
        <f>SUM(OrderBal16[[#This Row],[Annual
(Actual)]:[Unpaid]])</f>
        <v>188063.83</v>
      </c>
    </row>
    <row r="212" spans="1:8" x14ac:dyDescent="0.25">
      <c r="A212" s="7" t="s">
        <v>713</v>
      </c>
      <c r="B212" s="7" t="s">
        <v>411</v>
      </c>
      <c r="C212" s="7" t="s">
        <v>412</v>
      </c>
      <c r="D212" s="7" t="s">
        <v>892</v>
      </c>
      <c r="E212" s="7" t="s">
        <v>13</v>
      </c>
      <c r="F212" s="8">
        <v>47936.18</v>
      </c>
      <c r="G212" s="9"/>
      <c r="H212" s="8">
        <f>SUM(OrderBal16[[#This Row],[Annual
(Actual)]:[Unpaid]])</f>
        <v>47936.18</v>
      </c>
    </row>
    <row r="213" spans="1:8" x14ac:dyDescent="0.25">
      <c r="A213" s="7" t="s">
        <v>714</v>
      </c>
      <c r="B213" s="7" t="s">
        <v>413</v>
      </c>
      <c r="C213" s="7" t="s">
        <v>414</v>
      </c>
      <c r="D213" s="7" t="s">
        <v>892</v>
      </c>
      <c r="E213" s="7" t="s">
        <v>797</v>
      </c>
      <c r="F213" s="8">
        <v>345332.91</v>
      </c>
      <c r="G213" s="9"/>
      <c r="H213" s="8">
        <f>SUM(OrderBal16[[#This Row],[Annual
(Actual)]:[Unpaid]])</f>
        <v>345332.91</v>
      </c>
    </row>
    <row r="214" spans="1:8" x14ac:dyDescent="0.25">
      <c r="A214" s="7" t="s">
        <v>715</v>
      </c>
      <c r="B214" s="7" t="s">
        <v>415</v>
      </c>
      <c r="C214" s="7" t="s">
        <v>416</v>
      </c>
      <c r="D214" s="7" t="s">
        <v>892</v>
      </c>
      <c r="E214" s="7" t="s">
        <v>881</v>
      </c>
      <c r="F214" s="8">
        <v>56263.12</v>
      </c>
      <c r="G214" s="9"/>
      <c r="H214" s="8">
        <f>SUM(OrderBal16[[#This Row],[Annual
(Actual)]:[Unpaid]])</f>
        <v>56263.12</v>
      </c>
    </row>
    <row r="215" spans="1:8" x14ac:dyDescent="0.25">
      <c r="A215" s="7" t="s">
        <v>844</v>
      </c>
      <c r="B215" s="7" t="s">
        <v>893</v>
      </c>
      <c r="C215" s="7" t="s">
        <v>845</v>
      </c>
      <c r="D215" s="7" t="s">
        <v>870</v>
      </c>
      <c r="E215" s="7" t="s">
        <v>13</v>
      </c>
      <c r="F215" s="8">
        <v>175000</v>
      </c>
      <c r="G215" s="9"/>
      <c r="H215" s="8">
        <f>SUM(OrderBal16[[#This Row],[Annual
(Actual)]:[Unpaid]])</f>
        <v>175000</v>
      </c>
    </row>
    <row r="216" spans="1:8" x14ac:dyDescent="0.25">
      <c r="A216" s="7" t="s">
        <v>716</v>
      </c>
      <c r="B216" s="7" t="s">
        <v>417</v>
      </c>
      <c r="C216" s="7" t="s">
        <v>418</v>
      </c>
      <c r="D216" s="7" t="s">
        <v>842</v>
      </c>
      <c r="E216" s="7" t="s">
        <v>13</v>
      </c>
      <c r="F216" s="8">
        <v>829676.06</v>
      </c>
      <c r="G216" s="9"/>
      <c r="H216" s="8">
        <f>SUM(OrderBal16[[#This Row],[Annual
(Actual)]:[Unpaid]])</f>
        <v>829676.06</v>
      </c>
    </row>
    <row r="217" spans="1:8" x14ac:dyDescent="0.25">
      <c r="A217" s="7" t="s">
        <v>717</v>
      </c>
      <c r="B217" s="7" t="s">
        <v>419</v>
      </c>
      <c r="C217" s="7" t="s">
        <v>420</v>
      </c>
      <c r="D217" s="7" t="s">
        <v>91</v>
      </c>
      <c r="E217" s="7" t="s">
        <v>779</v>
      </c>
      <c r="F217" s="8">
        <v>549698</v>
      </c>
      <c r="G217" s="9"/>
      <c r="H217" s="8">
        <f>SUM(OrderBal16[[#This Row],[Annual
(Actual)]:[Unpaid]])</f>
        <v>549698</v>
      </c>
    </row>
    <row r="218" spans="1:8" x14ac:dyDescent="0.25">
      <c r="A218" s="7" t="s">
        <v>718</v>
      </c>
      <c r="B218" s="7" t="s">
        <v>421</v>
      </c>
      <c r="C218" s="7" t="s">
        <v>422</v>
      </c>
      <c r="D218" s="7" t="s">
        <v>892</v>
      </c>
      <c r="E218" s="7" t="s">
        <v>13</v>
      </c>
      <c r="F218" s="8">
        <v>601245.12</v>
      </c>
      <c r="G218" s="9"/>
      <c r="H218" s="8">
        <f>SUM(OrderBal16[[#This Row],[Annual
(Actual)]:[Unpaid]])</f>
        <v>601245.12</v>
      </c>
    </row>
    <row r="219" spans="1:8" x14ac:dyDescent="0.25">
      <c r="A219" s="7" t="s">
        <v>719</v>
      </c>
      <c r="B219" s="7" t="s">
        <v>423</v>
      </c>
      <c r="C219" s="7" t="s">
        <v>422</v>
      </c>
      <c r="D219" s="7" t="s">
        <v>892</v>
      </c>
      <c r="E219" s="7" t="s">
        <v>13</v>
      </c>
      <c r="F219" s="8">
        <v>0.12</v>
      </c>
      <c r="G219" s="9"/>
      <c r="H219" s="8">
        <f>SUM(OrderBal16[[#This Row],[Annual
(Actual)]:[Unpaid]])</f>
        <v>0.12</v>
      </c>
    </row>
    <row r="220" spans="1:8" x14ac:dyDescent="0.25">
      <c r="A220" s="7" t="s">
        <v>798</v>
      </c>
      <c r="B220" s="7" t="s">
        <v>799</v>
      </c>
      <c r="C220" s="7" t="s">
        <v>422</v>
      </c>
      <c r="D220" s="7" t="s">
        <v>812</v>
      </c>
      <c r="E220" s="7" t="s">
        <v>498</v>
      </c>
      <c r="F220" s="8">
        <v>612</v>
      </c>
      <c r="G220" s="9"/>
      <c r="H220" s="8">
        <f>SUM(OrderBal16[[#This Row],[Annual
(Actual)]:[Unpaid]])</f>
        <v>612</v>
      </c>
    </row>
    <row r="221" spans="1:8" x14ac:dyDescent="0.25">
      <c r="A221" s="7" t="s">
        <v>720</v>
      </c>
      <c r="B221" s="7" t="s">
        <v>424</v>
      </c>
      <c r="C221" s="7" t="s">
        <v>425</v>
      </c>
      <c r="D221" s="7" t="s">
        <v>892</v>
      </c>
      <c r="E221" s="7" t="s">
        <v>13</v>
      </c>
      <c r="F221" s="8">
        <v>156420.72</v>
      </c>
      <c r="G221" s="9"/>
      <c r="H221" s="8">
        <f>SUM(OrderBal16[[#This Row],[Annual
(Actual)]:[Unpaid]])</f>
        <v>156420.72</v>
      </c>
    </row>
    <row r="222" spans="1:8" x14ac:dyDescent="0.25">
      <c r="A222" s="7" t="s">
        <v>721</v>
      </c>
      <c r="B222" s="7" t="s">
        <v>427</v>
      </c>
      <c r="C222" s="7" t="s">
        <v>426</v>
      </c>
      <c r="D222" s="7" t="s">
        <v>841</v>
      </c>
      <c r="E222" s="7" t="s">
        <v>13</v>
      </c>
      <c r="F222" s="8">
        <v>6018536</v>
      </c>
      <c r="G222" s="9"/>
      <c r="H222" s="8">
        <f>SUM(OrderBal16[[#This Row],[Annual
(Actual)]:[Unpaid]])</f>
        <v>6018536</v>
      </c>
    </row>
    <row r="223" spans="1:8" x14ac:dyDescent="0.25">
      <c r="A223" s="7" t="s">
        <v>723</v>
      </c>
      <c r="B223" s="7" t="s">
        <v>429</v>
      </c>
      <c r="C223" s="7" t="s">
        <v>430</v>
      </c>
      <c r="D223" s="7" t="s">
        <v>892</v>
      </c>
      <c r="E223" s="7" t="s">
        <v>13</v>
      </c>
      <c r="F223" s="8">
        <v>58854</v>
      </c>
      <c r="G223" s="9"/>
      <c r="H223" s="8">
        <f>SUM(OrderBal16[[#This Row],[Annual
(Actual)]:[Unpaid]])</f>
        <v>58854</v>
      </c>
    </row>
    <row r="224" spans="1:8" x14ac:dyDescent="0.25">
      <c r="A224" s="7" t="s">
        <v>724</v>
      </c>
      <c r="B224" s="7" t="s">
        <v>431</v>
      </c>
      <c r="C224" s="7" t="s">
        <v>432</v>
      </c>
      <c r="D224" s="7" t="s">
        <v>892</v>
      </c>
      <c r="E224" s="7" t="s">
        <v>48</v>
      </c>
      <c r="F224" s="8">
        <v>-0.14000000000000001</v>
      </c>
      <c r="G224" s="9"/>
      <c r="H224" s="8">
        <f>SUM(OrderBal16[[#This Row],[Annual
(Actual)]:[Unpaid]])</f>
        <v>-0.14000000000000001</v>
      </c>
    </row>
    <row r="225" spans="1:8" x14ac:dyDescent="0.25">
      <c r="A225" s="7" t="s">
        <v>725</v>
      </c>
      <c r="B225" s="7" t="s">
        <v>433</v>
      </c>
      <c r="C225" s="7" t="s">
        <v>432</v>
      </c>
      <c r="D225" s="7" t="s">
        <v>892</v>
      </c>
      <c r="E225" s="7" t="s">
        <v>881</v>
      </c>
      <c r="F225" s="8">
        <v>4905237.5599999996</v>
      </c>
      <c r="G225" s="9"/>
      <c r="H225" s="8">
        <f>SUM(OrderBal16[[#This Row],[Annual
(Actual)]:[Unpaid]])</f>
        <v>4905237.5599999996</v>
      </c>
    </row>
    <row r="226" spans="1:8" x14ac:dyDescent="0.25">
      <c r="A226" s="7" t="s">
        <v>726</v>
      </c>
      <c r="B226" s="7" t="s">
        <v>434</v>
      </c>
      <c r="C226" s="7" t="s">
        <v>435</v>
      </c>
      <c r="D226" s="7" t="s">
        <v>892</v>
      </c>
      <c r="E226" s="7" t="s">
        <v>13</v>
      </c>
      <c r="F226" s="8">
        <v>37500.04</v>
      </c>
      <c r="G226" s="9"/>
      <c r="H226" s="8">
        <f>SUM(OrderBal16[[#This Row],[Annual
(Actual)]:[Unpaid]])</f>
        <v>37500.04</v>
      </c>
    </row>
    <row r="227" spans="1:8" x14ac:dyDescent="0.25">
      <c r="A227" s="7" t="s">
        <v>727</v>
      </c>
      <c r="B227" s="7" t="s">
        <v>436</v>
      </c>
      <c r="C227" s="7" t="s">
        <v>437</v>
      </c>
      <c r="D227" s="7" t="s">
        <v>892</v>
      </c>
      <c r="E227" s="7" t="s">
        <v>13</v>
      </c>
      <c r="F227" s="8">
        <v>16212.99</v>
      </c>
      <c r="G227" s="9"/>
      <c r="H227" s="8">
        <f>SUM(OrderBal16[[#This Row],[Annual
(Actual)]:[Unpaid]])</f>
        <v>16212.99</v>
      </c>
    </row>
    <row r="228" spans="1:8" x14ac:dyDescent="0.25">
      <c r="A228" s="7" t="s">
        <v>728</v>
      </c>
      <c r="B228" s="7" t="s">
        <v>438</v>
      </c>
      <c r="C228" s="7" t="s">
        <v>439</v>
      </c>
      <c r="D228" s="7" t="s">
        <v>892</v>
      </c>
      <c r="E228" s="7" t="s">
        <v>881</v>
      </c>
      <c r="F228" s="8">
        <v>158031.1</v>
      </c>
      <c r="G228" s="9"/>
      <c r="H228" s="8">
        <f>SUM(OrderBal16[[#This Row],[Annual
(Actual)]:[Unpaid]])</f>
        <v>158031.1</v>
      </c>
    </row>
    <row r="229" spans="1:8" x14ac:dyDescent="0.25">
      <c r="A229" s="7" t="s">
        <v>729</v>
      </c>
      <c r="B229" s="7" t="s">
        <v>440</v>
      </c>
      <c r="C229" s="7" t="s">
        <v>441</v>
      </c>
      <c r="D229" s="7" t="s">
        <v>892</v>
      </c>
      <c r="E229" s="7" t="s">
        <v>13</v>
      </c>
      <c r="F229" s="8">
        <v>7261910.4800000004</v>
      </c>
      <c r="G229" s="9"/>
      <c r="H229" s="8">
        <f>SUM(OrderBal16[[#This Row],[Annual
(Actual)]:[Unpaid]])</f>
        <v>7261910.4800000004</v>
      </c>
    </row>
    <row r="230" spans="1:8" x14ac:dyDescent="0.25">
      <c r="A230" s="7" t="s">
        <v>730</v>
      </c>
      <c r="B230" s="7" t="s">
        <v>442</v>
      </c>
      <c r="C230" s="7" t="s">
        <v>441</v>
      </c>
      <c r="D230" s="7" t="s">
        <v>892</v>
      </c>
      <c r="E230" s="7" t="s">
        <v>13</v>
      </c>
      <c r="F230" s="8">
        <v>2195277.7599999998</v>
      </c>
      <c r="G230" s="9"/>
      <c r="H230" s="8">
        <f>SUM(OrderBal16[[#This Row],[Annual
(Actual)]:[Unpaid]])</f>
        <v>2195277.7599999998</v>
      </c>
    </row>
    <row r="231" spans="1:8" x14ac:dyDescent="0.25">
      <c r="A231" s="7" t="s">
        <v>731</v>
      </c>
      <c r="B231" s="7" t="s">
        <v>443</v>
      </c>
      <c r="C231" s="7" t="s">
        <v>444</v>
      </c>
      <c r="D231" s="7" t="s">
        <v>892</v>
      </c>
      <c r="E231" s="7" t="s">
        <v>13</v>
      </c>
      <c r="F231" s="8">
        <v>115921.28</v>
      </c>
      <c r="G231" s="9"/>
      <c r="H231" s="8">
        <f>SUM(OrderBal16[[#This Row],[Annual
(Actual)]:[Unpaid]])</f>
        <v>115921.28</v>
      </c>
    </row>
    <row r="232" spans="1:8" x14ac:dyDescent="0.25">
      <c r="A232" s="7" t="s">
        <v>828</v>
      </c>
      <c r="B232" s="7" t="s">
        <v>829</v>
      </c>
      <c r="C232" s="7" t="s">
        <v>830</v>
      </c>
      <c r="D232" s="7" t="s">
        <v>892</v>
      </c>
      <c r="E232" s="7" t="s">
        <v>13</v>
      </c>
      <c r="F232" s="8">
        <v>172367.52</v>
      </c>
      <c r="G232" s="9"/>
      <c r="H232" s="8">
        <f>SUM(OrderBal16[[#This Row],[Annual
(Actual)]:[Unpaid]])</f>
        <v>172367.52</v>
      </c>
    </row>
    <row r="233" spans="1:8" x14ac:dyDescent="0.25">
      <c r="A233" s="7" t="s">
        <v>732</v>
      </c>
      <c r="B233" s="7" t="s">
        <v>445</v>
      </c>
      <c r="C233" s="7" t="s">
        <v>446</v>
      </c>
      <c r="D233" s="7" t="s">
        <v>892</v>
      </c>
      <c r="E233" s="7" t="s">
        <v>13</v>
      </c>
      <c r="F233" s="8">
        <v>648170</v>
      </c>
      <c r="G233" s="9"/>
      <c r="H233" s="8">
        <f>SUM(OrderBal16[[#This Row],[Annual
(Actual)]:[Unpaid]])</f>
        <v>648170</v>
      </c>
    </row>
    <row r="234" spans="1:8" x14ac:dyDescent="0.25">
      <c r="A234" s="7" t="s">
        <v>733</v>
      </c>
      <c r="B234" s="7" t="s">
        <v>447</v>
      </c>
      <c r="C234" s="7" t="s">
        <v>448</v>
      </c>
      <c r="D234" s="7" t="s">
        <v>892</v>
      </c>
      <c r="E234" s="7" t="s">
        <v>797</v>
      </c>
      <c r="F234" s="8">
        <v>-0.03</v>
      </c>
      <c r="G234" s="9"/>
      <c r="H234" s="8">
        <f>SUM(OrderBal16[[#This Row],[Annual
(Actual)]:[Unpaid]])</f>
        <v>-0.03</v>
      </c>
    </row>
    <row r="235" spans="1:8" x14ac:dyDescent="0.25">
      <c r="A235" s="7" t="s">
        <v>734</v>
      </c>
      <c r="B235" s="7" t="s">
        <v>449</v>
      </c>
      <c r="C235" s="7" t="s">
        <v>448</v>
      </c>
      <c r="D235" s="7" t="s">
        <v>504</v>
      </c>
      <c r="E235" s="7" t="s">
        <v>797</v>
      </c>
      <c r="F235" s="8">
        <v>0.01</v>
      </c>
      <c r="G235" s="9"/>
      <c r="H235" s="8">
        <f>SUM(OrderBal16[[#This Row],[Annual
(Actual)]:[Unpaid]])</f>
        <v>0.01</v>
      </c>
    </row>
    <row r="236" spans="1:8" x14ac:dyDescent="0.25">
      <c r="A236" s="7" t="s">
        <v>735</v>
      </c>
      <c r="B236" s="7" t="s">
        <v>450</v>
      </c>
      <c r="C236" s="7" t="s">
        <v>451</v>
      </c>
      <c r="D236" s="7" t="s">
        <v>842</v>
      </c>
      <c r="E236" s="7" t="s">
        <v>13</v>
      </c>
      <c r="F236" s="8">
        <v>-0.03</v>
      </c>
      <c r="G236" s="9"/>
      <c r="H236" s="8">
        <f>SUM(OrderBal16[[#This Row],[Annual
(Actual)]:[Unpaid]])</f>
        <v>-0.03</v>
      </c>
    </row>
    <row r="237" spans="1:8" x14ac:dyDescent="0.25">
      <c r="A237" s="7" t="s">
        <v>736</v>
      </c>
      <c r="B237" s="7" t="s">
        <v>452</v>
      </c>
      <c r="C237" s="7" t="s">
        <v>453</v>
      </c>
      <c r="D237" s="7" t="s">
        <v>892</v>
      </c>
      <c r="E237" s="7" t="s">
        <v>13</v>
      </c>
      <c r="F237" s="8">
        <v>139728.54</v>
      </c>
      <c r="G237" s="9"/>
      <c r="H237" s="8">
        <f>SUM(OrderBal16[[#This Row],[Annual
(Actual)]:[Unpaid]])</f>
        <v>139728.54</v>
      </c>
    </row>
    <row r="238" spans="1:8" x14ac:dyDescent="0.25">
      <c r="A238" s="7" t="s">
        <v>740</v>
      </c>
      <c r="B238" s="7" t="s">
        <v>454</v>
      </c>
      <c r="C238" s="7" t="s">
        <v>455</v>
      </c>
      <c r="D238" s="7" t="s">
        <v>892</v>
      </c>
      <c r="E238" s="7" t="s">
        <v>13</v>
      </c>
      <c r="F238" s="8">
        <v>153216.64000000001</v>
      </c>
      <c r="G238" s="9"/>
      <c r="H238" s="8">
        <f>SUM(OrderBal16[[#This Row],[Annual
(Actual)]:[Unpaid]])</f>
        <v>153216.64000000001</v>
      </c>
    </row>
    <row r="239" spans="1:8" x14ac:dyDescent="0.25">
      <c r="A239" s="7" t="s">
        <v>742</v>
      </c>
      <c r="B239" s="7" t="s">
        <v>458</v>
      </c>
      <c r="C239" s="7" t="s">
        <v>459</v>
      </c>
      <c r="D239" s="7" t="s">
        <v>892</v>
      </c>
      <c r="E239" s="7" t="s">
        <v>13</v>
      </c>
      <c r="F239" s="8">
        <v>2228875.2000000002</v>
      </c>
      <c r="G239" s="9"/>
      <c r="H239" s="8">
        <f>SUM(OrderBal16[[#This Row],[Annual
(Actual)]:[Unpaid]])</f>
        <v>2228875.2000000002</v>
      </c>
    </row>
    <row r="240" spans="1:8" x14ac:dyDescent="0.25">
      <c r="A240" s="7" t="s">
        <v>743</v>
      </c>
      <c r="B240" s="7" t="s">
        <v>460</v>
      </c>
      <c r="C240" s="7" t="s">
        <v>459</v>
      </c>
      <c r="D240" s="7" t="s">
        <v>892</v>
      </c>
      <c r="E240" s="7" t="s">
        <v>881</v>
      </c>
      <c r="F240" s="8">
        <v>63894.35</v>
      </c>
      <c r="G240" s="9"/>
      <c r="H240" s="8">
        <f>SUM(OrderBal16[[#This Row],[Annual
(Actual)]:[Unpaid]])</f>
        <v>63894.35</v>
      </c>
    </row>
    <row r="241" spans="1:8" x14ac:dyDescent="0.25">
      <c r="A241" s="7" t="s">
        <v>744</v>
      </c>
      <c r="B241" s="7" t="s">
        <v>461</v>
      </c>
      <c r="C241" s="7" t="s">
        <v>462</v>
      </c>
      <c r="D241" s="7" t="s">
        <v>892</v>
      </c>
      <c r="E241" s="7" t="s">
        <v>881</v>
      </c>
      <c r="F241" s="8">
        <v>75926.11</v>
      </c>
      <c r="G241" s="9"/>
      <c r="H241" s="8">
        <f>SUM(OrderBal16[[#This Row],[Annual
(Actual)]:[Unpaid]])</f>
        <v>75926.11</v>
      </c>
    </row>
    <row r="242" spans="1:8" x14ac:dyDescent="0.25">
      <c r="A242" s="7" t="s">
        <v>745</v>
      </c>
      <c r="B242" s="7" t="s">
        <v>463</v>
      </c>
      <c r="C242" s="7" t="s">
        <v>464</v>
      </c>
      <c r="D242" s="7" t="s">
        <v>892</v>
      </c>
      <c r="E242" s="7" t="s">
        <v>13</v>
      </c>
      <c r="F242" s="8">
        <v>86054.399999999994</v>
      </c>
      <c r="G242" s="9"/>
      <c r="H242" s="8">
        <f>SUM(OrderBal16[[#This Row],[Annual
(Actual)]:[Unpaid]])</f>
        <v>86054.399999999994</v>
      </c>
    </row>
    <row r="243" spans="1:8" x14ac:dyDescent="0.25">
      <c r="A243" s="7" t="s">
        <v>746</v>
      </c>
      <c r="B243" s="7" t="s">
        <v>831</v>
      </c>
      <c r="C243" s="7" t="s">
        <v>465</v>
      </c>
      <c r="D243" s="7" t="s">
        <v>842</v>
      </c>
      <c r="E243" s="7" t="s">
        <v>13</v>
      </c>
      <c r="F243" s="8">
        <v>163760.89000000001</v>
      </c>
      <c r="G243" s="9"/>
      <c r="H243" s="8">
        <f>SUM(OrderBal16[[#This Row],[Annual
(Actual)]:[Unpaid]])</f>
        <v>163760.89000000001</v>
      </c>
    </row>
    <row r="244" spans="1:8" x14ac:dyDescent="0.25">
      <c r="A244" s="7" t="s">
        <v>747</v>
      </c>
      <c r="B244" s="7" t="s">
        <v>466</v>
      </c>
      <c r="C244" s="7" t="s">
        <v>465</v>
      </c>
      <c r="D244" s="7" t="s">
        <v>892</v>
      </c>
      <c r="E244" s="7" t="s">
        <v>13</v>
      </c>
      <c r="F244" s="8">
        <v>243771.84</v>
      </c>
      <c r="G244" s="9"/>
      <c r="H244" s="8">
        <f>SUM(OrderBal16[[#This Row],[Annual
(Actual)]:[Unpaid]])</f>
        <v>243771.84</v>
      </c>
    </row>
    <row r="245" spans="1:8" x14ac:dyDescent="0.25">
      <c r="A245" s="7" t="s">
        <v>748</v>
      </c>
      <c r="B245" s="7" t="s">
        <v>467</v>
      </c>
      <c r="C245" s="7" t="s">
        <v>468</v>
      </c>
      <c r="D245" s="7" t="s">
        <v>892</v>
      </c>
      <c r="E245" s="7" t="s">
        <v>13</v>
      </c>
      <c r="F245" s="8">
        <v>69239.34</v>
      </c>
      <c r="G245" s="9"/>
      <c r="H245" s="8">
        <f>SUM(OrderBal16[[#This Row],[Annual
(Actual)]:[Unpaid]])</f>
        <v>69239.34</v>
      </c>
    </row>
    <row r="246" spans="1:8" x14ac:dyDescent="0.25">
      <c r="A246" s="7" t="s">
        <v>749</v>
      </c>
      <c r="B246" s="7" t="s">
        <v>469</v>
      </c>
      <c r="C246" s="7" t="s">
        <v>470</v>
      </c>
      <c r="D246" s="7" t="s">
        <v>892</v>
      </c>
      <c r="E246" s="7" t="s">
        <v>13</v>
      </c>
      <c r="F246" s="8">
        <v>100140.02</v>
      </c>
      <c r="G246" s="9"/>
      <c r="H246" s="8">
        <f>SUM(OrderBal16[[#This Row],[Annual
(Actual)]:[Unpaid]])</f>
        <v>100140.02</v>
      </c>
    </row>
    <row r="247" spans="1:8" x14ac:dyDescent="0.25">
      <c r="A247" s="7" t="s">
        <v>750</v>
      </c>
      <c r="B247" s="7" t="s">
        <v>471</v>
      </c>
      <c r="C247" s="7" t="s">
        <v>472</v>
      </c>
      <c r="D247" s="7" t="s">
        <v>842</v>
      </c>
      <c r="E247" s="7" t="s">
        <v>13</v>
      </c>
      <c r="F247" s="8">
        <v>-0.02</v>
      </c>
      <c r="G247" s="9"/>
      <c r="H247" s="8">
        <f>SUM(OrderBal16[[#This Row],[Annual
(Actual)]:[Unpaid]])</f>
        <v>-0.02</v>
      </c>
    </row>
    <row r="248" spans="1:8" x14ac:dyDescent="0.25">
      <c r="A248" s="7" t="s">
        <v>751</v>
      </c>
      <c r="B248" s="7" t="s">
        <v>473</v>
      </c>
      <c r="C248" s="7" t="s">
        <v>474</v>
      </c>
      <c r="D248" s="7" t="s">
        <v>892</v>
      </c>
      <c r="E248" s="7" t="s">
        <v>13</v>
      </c>
      <c r="F248" s="8">
        <v>330000</v>
      </c>
      <c r="G248" s="9"/>
      <c r="H248" s="8">
        <f>SUM(OrderBal16[[#This Row],[Annual
(Actual)]:[Unpaid]])</f>
        <v>330000</v>
      </c>
    </row>
    <row r="249" spans="1:8" x14ac:dyDescent="0.25">
      <c r="A249" s="7" t="s">
        <v>752</v>
      </c>
      <c r="B249" s="7" t="s">
        <v>475</v>
      </c>
      <c r="C249" s="7" t="s">
        <v>476</v>
      </c>
      <c r="D249" s="7" t="s">
        <v>892</v>
      </c>
      <c r="E249" s="7" t="s">
        <v>13</v>
      </c>
      <c r="F249" s="8">
        <v>4066136.9</v>
      </c>
      <c r="G249" s="9"/>
      <c r="H249" s="8">
        <f>SUM(OrderBal16[[#This Row],[Annual
(Actual)]:[Unpaid]])</f>
        <v>4066136.9</v>
      </c>
    </row>
    <row r="250" spans="1:8" x14ac:dyDescent="0.25">
      <c r="A250" s="7" t="s">
        <v>753</v>
      </c>
      <c r="B250" s="7" t="s">
        <v>477</v>
      </c>
      <c r="C250" s="7" t="s">
        <v>478</v>
      </c>
      <c r="D250" s="7" t="s">
        <v>843</v>
      </c>
      <c r="E250" s="7" t="s">
        <v>13</v>
      </c>
      <c r="F250" s="8">
        <v>7226.6</v>
      </c>
      <c r="G250" s="9"/>
      <c r="H250" s="8">
        <f>SUM(OrderBal16[[#This Row],[Annual
(Actual)]:[Unpaid]])</f>
        <v>7226.6</v>
      </c>
    </row>
    <row r="251" spans="1:8" x14ac:dyDescent="0.25">
      <c r="A251" s="7" t="s">
        <v>754</v>
      </c>
      <c r="B251" s="7" t="s">
        <v>894</v>
      </c>
      <c r="C251" s="7" t="s">
        <v>479</v>
      </c>
      <c r="D251" s="7" t="s">
        <v>892</v>
      </c>
      <c r="E251" s="7" t="s">
        <v>13</v>
      </c>
      <c r="F251" s="8">
        <v>551190.47</v>
      </c>
      <c r="G251" s="9"/>
      <c r="H251" s="8">
        <f>SUM(OrderBal16[[#This Row],[Annual
(Actual)]:[Unpaid]])</f>
        <v>551190.47</v>
      </c>
    </row>
    <row r="252" spans="1:8" x14ac:dyDescent="0.25">
      <c r="A252" s="7" t="s">
        <v>821</v>
      </c>
      <c r="B252" s="7" t="s">
        <v>822</v>
      </c>
      <c r="C252" s="7" t="s">
        <v>481</v>
      </c>
      <c r="D252" s="7" t="s">
        <v>880</v>
      </c>
      <c r="E252" s="7" t="s">
        <v>13</v>
      </c>
      <c r="F252" s="8">
        <v>70058.399999999994</v>
      </c>
      <c r="G252" s="9"/>
      <c r="H252" s="8">
        <f>SUM(OrderBal16[[#This Row],[Annual
(Actual)]:[Unpaid]])</f>
        <v>70058.399999999994</v>
      </c>
    </row>
    <row r="253" spans="1:8" x14ac:dyDescent="0.25">
      <c r="A253" s="7" t="s">
        <v>755</v>
      </c>
      <c r="B253" s="7" t="s">
        <v>480</v>
      </c>
      <c r="C253" s="7" t="s">
        <v>481</v>
      </c>
      <c r="D253" s="7" t="s">
        <v>56</v>
      </c>
      <c r="E253" s="7" t="s">
        <v>13</v>
      </c>
      <c r="F253" s="8">
        <v>124499.78</v>
      </c>
      <c r="G253" s="9"/>
      <c r="H253" s="8">
        <f>SUM(OrderBal16[[#This Row],[Annual
(Actual)]:[Unpaid]])</f>
        <v>124499.78</v>
      </c>
    </row>
    <row r="254" spans="1:8" x14ac:dyDescent="0.25">
      <c r="A254" s="7" t="s">
        <v>756</v>
      </c>
      <c r="B254" s="7" t="s">
        <v>482</v>
      </c>
      <c r="C254" s="7" t="s">
        <v>481</v>
      </c>
      <c r="D254" s="7" t="s">
        <v>504</v>
      </c>
      <c r="E254" s="7" t="s">
        <v>13</v>
      </c>
      <c r="F254" s="8">
        <v>384236.04</v>
      </c>
      <c r="G254" s="9"/>
      <c r="H254" s="8">
        <f>SUM(OrderBal16[[#This Row],[Annual
(Actual)]:[Unpaid]])</f>
        <v>384236.04</v>
      </c>
    </row>
    <row r="255" spans="1:8" x14ac:dyDescent="0.25">
      <c r="A255" s="7" t="s">
        <v>757</v>
      </c>
      <c r="B255" s="7" t="s">
        <v>483</v>
      </c>
      <c r="C255" s="7" t="s">
        <v>481</v>
      </c>
      <c r="D255" s="7" t="s">
        <v>504</v>
      </c>
      <c r="E255" s="7" t="s">
        <v>13</v>
      </c>
      <c r="F255" s="8">
        <v>384236.04</v>
      </c>
      <c r="G255" s="9"/>
      <c r="H255" s="8">
        <f>SUM(OrderBal16[[#This Row],[Annual
(Actual)]:[Unpaid]])</f>
        <v>384236.04</v>
      </c>
    </row>
    <row r="256" spans="1:8" x14ac:dyDescent="0.25">
      <c r="A256" s="7" t="s">
        <v>758</v>
      </c>
      <c r="B256" s="7" t="s">
        <v>484</v>
      </c>
      <c r="C256" s="7" t="s">
        <v>485</v>
      </c>
      <c r="D256" s="7" t="s">
        <v>892</v>
      </c>
      <c r="E256" s="7" t="s">
        <v>13</v>
      </c>
      <c r="F256" s="8">
        <v>260249.60000000001</v>
      </c>
      <c r="G256" s="9"/>
      <c r="H256" s="8">
        <f>SUM(OrderBal16[[#This Row],[Annual
(Actual)]:[Unpaid]])</f>
        <v>260249.60000000001</v>
      </c>
    </row>
    <row r="257" spans="1:8" x14ac:dyDescent="0.25">
      <c r="A257" s="7" t="s">
        <v>785</v>
      </c>
      <c r="B257" s="7" t="s">
        <v>786</v>
      </c>
      <c r="C257" s="7" t="s">
        <v>787</v>
      </c>
      <c r="D257" s="7" t="s">
        <v>892</v>
      </c>
      <c r="E257" s="7" t="s">
        <v>881</v>
      </c>
      <c r="F257" s="8">
        <v>0.01</v>
      </c>
      <c r="G257" s="9"/>
      <c r="H257" s="8">
        <f>SUM(OrderBal16[[#This Row],[Annual
(Actual)]:[Unpaid]])</f>
        <v>0.01</v>
      </c>
    </row>
    <row r="258" spans="1:8" x14ac:dyDescent="0.25">
      <c r="A258" s="7" t="s">
        <v>759</v>
      </c>
      <c r="B258" s="7" t="s">
        <v>486</v>
      </c>
      <c r="C258" s="7" t="s">
        <v>487</v>
      </c>
      <c r="D258" s="7" t="s">
        <v>56</v>
      </c>
      <c r="E258" s="7" t="s">
        <v>13</v>
      </c>
      <c r="F258" s="8">
        <v>196873.87</v>
      </c>
      <c r="G258" s="9"/>
      <c r="H258" s="8">
        <f>SUM(OrderBal16[[#This Row],[Annual
(Actual)]:[Unpaid]])</f>
        <v>196873.87</v>
      </c>
    </row>
    <row r="259" spans="1:8" x14ac:dyDescent="0.25">
      <c r="A259" s="7" t="s">
        <v>760</v>
      </c>
      <c r="B259" s="7" t="s">
        <v>488</v>
      </c>
      <c r="C259" s="7" t="s">
        <v>487</v>
      </c>
      <c r="D259" s="7" t="s">
        <v>12</v>
      </c>
      <c r="E259" s="7" t="s">
        <v>13</v>
      </c>
      <c r="F259" s="8">
        <v>223963.16</v>
      </c>
      <c r="G259" s="15"/>
      <c r="H259" s="8">
        <f>SUM(OrderBal16[[#This Row],[Annual
(Actual)]:[Unpaid]])</f>
        <v>223963.16</v>
      </c>
    </row>
    <row r="260" spans="1:8" x14ac:dyDescent="0.25">
      <c r="A260" s="7" t="s">
        <v>761</v>
      </c>
      <c r="B260" s="7" t="s">
        <v>489</v>
      </c>
      <c r="C260" s="7" t="s">
        <v>487</v>
      </c>
      <c r="D260" s="7" t="s">
        <v>892</v>
      </c>
      <c r="E260" s="7" t="s">
        <v>13</v>
      </c>
      <c r="F260" s="8">
        <v>515868.75</v>
      </c>
      <c r="G260" s="15">
        <v>-515868.75</v>
      </c>
      <c r="H260" s="8">
        <f>SUM(OrderBal16[[#This Row],[Annual
(Actual)]:[Unpaid]])</f>
        <v>0</v>
      </c>
    </row>
    <row r="261" spans="1:8" x14ac:dyDescent="0.25">
      <c r="A261" s="7" t="s">
        <v>762</v>
      </c>
      <c r="B261" s="7" t="s">
        <v>490</v>
      </c>
      <c r="C261" s="7" t="s">
        <v>491</v>
      </c>
      <c r="D261" s="7" t="s">
        <v>504</v>
      </c>
      <c r="E261" s="7" t="s">
        <v>13</v>
      </c>
      <c r="F261" s="8">
        <v>950092.69</v>
      </c>
      <c r="G261" s="15"/>
      <c r="H261" s="8">
        <f>SUM(OrderBal16[[#This Row],[Annual
(Actual)]:[Unpaid]])</f>
        <v>950092.69</v>
      </c>
    </row>
    <row r="262" spans="1:8" x14ac:dyDescent="0.25">
      <c r="A262" s="7" t="s">
        <v>763</v>
      </c>
      <c r="B262" s="7" t="s">
        <v>764</v>
      </c>
      <c r="C262" s="7" t="s">
        <v>765</v>
      </c>
      <c r="D262" s="7" t="s">
        <v>892</v>
      </c>
      <c r="E262" s="7" t="s">
        <v>13</v>
      </c>
      <c r="F262" s="8">
        <v>-0.04</v>
      </c>
      <c r="G262" s="15"/>
      <c r="H262" s="8">
        <f>SUM(OrderBal16[[#This Row],[Annual
(Actual)]:[Unpaid]])</f>
        <v>-0.04</v>
      </c>
    </row>
    <row r="263" spans="1:8" x14ac:dyDescent="0.25">
      <c r="A263" s="7" t="s">
        <v>766</v>
      </c>
      <c r="B263" s="7" t="s">
        <v>492</v>
      </c>
      <c r="C263" s="7" t="s">
        <v>493</v>
      </c>
      <c r="D263" s="7" t="s">
        <v>892</v>
      </c>
      <c r="E263" s="7" t="s">
        <v>13</v>
      </c>
      <c r="F263" s="8">
        <v>307056.84000000003</v>
      </c>
      <c r="G263" s="15"/>
      <c r="H263" s="8">
        <f>SUM(OrderBal16[[#This Row],[Annual
(Actual)]:[Unpaid]])</f>
        <v>307056.84000000003</v>
      </c>
    </row>
    <row r="264" spans="1:8" x14ac:dyDescent="0.25">
      <c r="A264" s="7" t="s">
        <v>767</v>
      </c>
      <c r="B264" s="7" t="s">
        <v>494</v>
      </c>
      <c r="C264" s="7" t="s">
        <v>495</v>
      </c>
      <c r="D264" s="7" t="s">
        <v>12</v>
      </c>
      <c r="E264" s="7" t="s">
        <v>13</v>
      </c>
      <c r="F264" s="8">
        <v>136606.21</v>
      </c>
      <c r="G264" s="15"/>
      <c r="H264" s="8">
        <f>SUM(OrderBal16[[#This Row],[Annual
(Actual)]:[Unpaid]])</f>
        <v>136606.21</v>
      </c>
    </row>
    <row r="265" spans="1:8" x14ac:dyDescent="0.25">
      <c r="A265" s="7" t="s">
        <v>846</v>
      </c>
      <c r="B265" s="7" t="s">
        <v>847</v>
      </c>
      <c r="C265" s="7" t="s">
        <v>848</v>
      </c>
      <c r="D265" s="7" t="s">
        <v>841</v>
      </c>
      <c r="E265" s="7" t="s">
        <v>849</v>
      </c>
      <c r="F265" s="8">
        <v>1816102.14</v>
      </c>
      <c r="G265" s="15"/>
      <c r="H265" s="8">
        <f>SUM(OrderBal16[[#This Row],[Annual
(Actual)]:[Unpaid]])</f>
        <v>1816102.14</v>
      </c>
    </row>
    <row r="266" spans="1:8" x14ac:dyDescent="0.25">
      <c r="A266" s="7" t="s">
        <v>788</v>
      </c>
      <c r="B266" s="7" t="s">
        <v>789</v>
      </c>
      <c r="C266" s="7" t="s">
        <v>790</v>
      </c>
      <c r="D266" s="7" t="s">
        <v>892</v>
      </c>
      <c r="E266" s="7" t="s">
        <v>881</v>
      </c>
      <c r="F266" s="8">
        <v>819164.5</v>
      </c>
      <c r="G266" s="15"/>
      <c r="H266" s="8">
        <f>SUM(OrderBal16[[#This Row],[Annual
(Actual)]:[Unpaid]])</f>
        <v>819164.5</v>
      </c>
    </row>
    <row r="267" spans="1:8" x14ac:dyDescent="0.25">
      <c r="A267" s="7" t="s">
        <v>769</v>
      </c>
      <c r="B267" s="7" t="s">
        <v>499</v>
      </c>
      <c r="C267" s="7" t="s">
        <v>500</v>
      </c>
      <c r="D267" s="7" t="s">
        <v>892</v>
      </c>
      <c r="E267" s="7" t="s">
        <v>881</v>
      </c>
      <c r="F267" s="8">
        <v>6303.28</v>
      </c>
      <c r="G267" s="15"/>
      <c r="H267" s="8">
        <f>SUM(OrderBal16[[#This Row],[Annual
(Actual)]:[Unpaid]])</f>
        <v>6303.28</v>
      </c>
    </row>
    <row r="268" spans="1:8" x14ac:dyDescent="0.25">
      <c r="A268" s="7" t="s">
        <v>791</v>
      </c>
      <c r="B268" s="7" t="s">
        <v>792</v>
      </c>
      <c r="C268" s="7" t="s">
        <v>793</v>
      </c>
      <c r="D268" s="7" t="s">
        <v>777</v>
      </c>
      <c r="E268" s="7" t="s">
        <v>13</v>
      </c>
      <c r="F268" s="8">
        <v>299904</v>
      </c>
      <c r="G268" s="15"/>
      <c r="H268" s="8">
        <f>SUM(OrderBal16[[#This Row],[Annual
(Actual)]:[Unpaid]])</f>
        <v>299904</v>
      </c>
    </row>
    <row r="269" spans="1:8" x14ac:dyDescent="0.25">
      <c r="A269" s="7" t="s">
        <v>770</v>
      </c>
      <c r="B269" s="7" t="s">
        <v>501</v>
      </c>
      <c r="C269" s="7" t="s">
        <v>502</v>
      </c>
      <c r="D269" s="7" t="s">
        <v>504</v>
      </c>
      <c r="E269" s="7" t="s">
        <v>13</v>
      </c>
      <c r="F269" s="8">
        <v>267366.59000000003</v>
      </c>
      <c r="G269" s="15"/>
      <c r="H269" s="8">
        <f>SUM(OrderBal16[[#This Row],[Annual
(Actual)]:[Unpaid]])</f>
        <v>267366.59000000003</v>
      </c>
    </row>
    <row r="270" spans="1:8" x14ac:dyDescent="0.25">
      <c r="A270" s="7" t="s">
        <v>771</v>
      </c>
      <c r="B270" s="7" t="s">
        <v>772</v>
      </c>
      <c r="C270" s="7" t="s">
        <v>773</v>
      </c>
      <c r="D270" s="7" t="s">
        <v>777</v>
      </c>
      <c r="E270" s="7" t="s">
        <v>13</v>
      </c>
      <c r="F270" s="8">
        <v>427095.93</v>
      </c>
      <c r="G270" s="15"/>
      <c r="H270" s="8">
        <f>SUM(OrderBal16[[#This Row],[Annual
(Actual)]:[Unpaid]])</f>
        <v>427095.93</v>
      </c>
    </row>
    <row r="271" spans="1:8" x14ac:dyDescent="0.25">
      <c r="A271" s="7" t="s">
        <v>774</v>
      </c>
      <c r="B271" s="7" t="s">
        <v>775</v>
      </c>
      <c r="C271" s="7" t="s">
        <v>776</v>
      </c>
      <c r="D271" s="7" t="s">
        <v>778</v>
      </c>
      <c r="E271" s="7" t="s">
        <v>13</v>
      </c>
      <c r="F271" s="8">
        <v>364804.1</v>
      </c>
      <c r="G271" s="15"/>
      <c r="H271" s="8">
        <f>SUM(OrderBal16[[#This Row],[Annual
(Actual)]:[Unpaid]])</f>
        <v>364804.1</v>
      </c>
    </row>
    <row r="272" spans="1:8" x14ac:dyDescent="0.25">
      <c r="A272" s="7" t="s">
        <v>885</v>
      </c>
      <c r="B272" s="7" t="s">
        <v>886</v>
      </c>
      <c r="C272" s="7" t="s">
        <v>887</v>
      </c>
      <c r="D272" s="7" t="s">
        <v>892</v>
      </c>
      <c r="E272" s="7" t="s">
        <v>13</v>
      </c>
      <c r="F272" s="8">
        <v>431311.68</v>
      </c>
      <c r="G272" s="15"/>
      <c r="H272" s="8">
        <f>SUM(OrderBal16[[#This Row],[Annual
(Actual)]:[Unpaid]])</f>
        <v>431311.68</v>
      </c>
    </row>
    <row r="273" spans="1:8" x14ac:dyDescent="0.25">
      <c r="A273" s="7" t="s">
        <v>794</v>
      </c>
      <c r="B273" s="7" t="s">
        <v>795</v>
      </c>
      <c r="C273" s="7" t="s">
        <v>796</v>
      </c>
      <c r="D273" s="7" t="s">
        <v>892</v>
      </c>
      <c r="E273" s="7" t="s">
        <v>13</v>
      </c>
      <c r="F273" s="8">
        <v>163623.09</v>
      </c>
      <c r="G273" s="15"/>
      <c r="H273" s="8">
        <f>SUM(OrderBal16[[#This Row],[Annual
(Actual)]:[Unpaid]])</f>
        <v>163623.09</v>
      </c>
    </row>
    <row r="274" spans="1:8" x14ac:dyDescent="0.25">
      <c r="A274" s="7" t="s">
        <v>800</v>
      </c>
      <c r="B274" s="7" t="s">
        <v>801</v>
      </c>
      <c r="C274" s="7" t="s">
        <v>802</v>
      </c>
      <c r="D274" s="7" t="s">
        <v>892</v>
      </c>
      <c r="E274" s="7" t="s">
        <v>13</v>
      </c>
      <c r="F274" s="8">
        <v>3176049.72</v>
      </c>
      <c r="G274" s="15"/>
      <c r="H274" s="8">
        <f>SUM(OrderBal16[[#This Row],[Annual
(Actual)]:[Unpaid]])</f>
        <v>3176049.72</v>
      </c>
    </row>
    <row r="275" spans="1:8" x14ac:dyDescent="0.25">
      <c r="A275" s="7" t="s">
        <v>832</v>
      </c>
      <c r="B275" s="7" t="s">
        <v>833</v>
      </c>
      <c r="C275" s="7" t="s">
        <v>834</v>
      </c>
      <c r="D275" s="7" t="s">
        <v>892</v>
      </c>
      <c r="E275" s="7" t="s">
        <v>13</v>
      </c>
      <c r="F275" s="8">
        <v>945901.43</v>
      </c>
      <c r="G275" s="15"/>
      <c r="H275" s="8">
        <f>SUM(OrderBal16[[#This Row],[Annual
(Actual)]:[Unpaid]])</f>
        <v>945901.43</v>
      </c>
    </row>
    <row r="276" spans="1:8" x14ac:dyDescent="0.25">
      <c r="A276" s="7" t="s">
        <v>806</v>
      </c>
      <c r="B276" s="7" t="s">
        <v>807</v>
      </c>
      <c r="C276" s="7" t="s">
        <v>808</v>
      </c>
      <c r="D276" s="7" t="s">
        <v>892</v>
      </c>
      <c r="E276" s="7" t="s">
        <v>13</v>
      </c>
      <c r="F276" s="8">
        <v>103873.13</v>
      </c>
      <c r="G276" s="15"/>
      <c r="H276" s="8">
        <f>SUM(OrderBal16[[#This Row],[Annual
(Actual)]:[Unpaid]])</f>
        <v>103873.13</v>
      </c>
    </row>
    <row r="277" spans="1:8" x14ac:dyDescent="0.25">
      <c r="A277" s="7" t="s">
        <v>809</v>
      </c>
      <c r="B277" s="7" t="s">
        <v>810</v>
      </c>
      <c r="C277" s="7" t="s">
        <v>811</v>
      </c>
      <c r="D277" s="7" t="s">
        <v>823</v>
      </c>
      <c r="E277" s="7" t="s">
        <v>13</v>
      </c>
      <c r="F277" s="8">
        <v>99880.98</v>
      </c>
      <c r="G277" s="15"/>
      <c r="H277" s="8">
        <f>SUM(OrderBal16[[#This Row],[Annual
(Actual)]:[Unpaid]])</f>
        <v>99880.98</v>
      </c>
    </row>
    <row r="278" spans="1:8" x14ac:dyDescent="0.25">
      <c r="A278" s="7" t="s">
        <v>835</v>
      </c>
      <c r="B278" s="7" t="s">
        <v>836</v>
      </c>
      <c r="C278" s="7" t="s">
        <v>837</v>
      </c>
      <c r="D278" s="7" t="s">
        <v>892</v>
      </c>
      <c r="E278" s="7" t="s">
        <v>13</v>
      </c>
      <c r="F278" s="8">
        <v>387964.93</v>
      </c>
      <c r="G278" s="15">
        <v>-316909.12</v>
      </c>
      <c r="H278" s="8">
        <f>SUM(OrderBal16[[#This Row],[Annual
(Actual)]:[Unpaid]])</f>
        <v>71055.81</v>
      </c>
    </row>
    <row r="279" spans="1:8" x14ac:dyDescent="0.25">
      <c r="A279" s="7" t="s">
        <v>850</v>
      </c>
      <c r="B279" s="7" t="s">
        <v>851</v>
      </c>
      <c r="C279" s="7" t="s">
        <v>852</v>
      </c>
      <c r="D279" s="7" t="s">
        <v>892</v>
      </c>
      <c r="E279" s="7" t="s">
        <v>13</v>
      </c>
      <c r="F279" s="8">
        <v>116666.62</v>
      </c>
      <c r="G279" s="22"/>
      <c r="H279" s="8">
        <f>SUM(OrderBal16[[#This Row],[Annual
(Actual)]:[Unpaid]])</f>
        <v>116666.62</v>
      </c>
    </row>
    <row r="280" spans="1:8" x14ac:dyDescent="0.25">
      <c r="A280" s="7" t="s">
        <v>838</v>
      </c>
      <c r="B280" s="7" t="s">
        <v>839</v>
      </c>
      <c r="C280" s="7" t="s">
        <v>840</v>
      </c>
      <c r="D280" s="7" t="s">
        <v>892</v>
      </c>
      <c r="E280" s="7" t="s">
        <v>13</v>
      </c>
      <c r="F280" s="8">
        <v>344016.62</v>
      </c>
      <c r="G280" s="22"/>
      <c r="H280" s="8">
        <f>SUM(OrderBal16[[#This Row],[Annual
(Actual)]:[Unpaid]])</f>
        <v>344016.62</v>
      </c>
    </row>
    <row r="281" spans="1:8" x14ac:dyDescent="0.25">
      <c r="A281" s="7" t="s">
        <v>853</v>
      </c>
      <c r="B281" s="7" t="s">
        <v>854</v>
      </c>
      <c r="C281" s="7" t="s">
        <v>840</v>
      </c>
      <c r="D281" s="7" t="s">
        <v>892</v>
      </c>
      <c r="E281" s="7" t="s">
        <v>13</v>
      </c>
      <c r="F281" s="8">
        <v>116666.65</v>
      </c>
      <c r="G281" s="22"/>
      <c r="H281" s="8">
        <f>SUM(OrderBal16[[#This Row],[Annual
(Actual)]:[Unpaid]])</f>
        <v>116666.65</v>
      </c>
    </row>
    <row r="282" spans="1:8" x14ac:dyDescent="0.25">
      <c r="A282" s="7" t="s">
        <v>855</v>
      </c>
      <c r="B282" s="7" t="s">
        <v>856</v>
      </c>
      <c r="C282" s="7" t="s">
        <v>857</v>
      </c>
      <c r="D282" s="7" t="s">
        <v>892</v>
      </c>
      <c r="E282" s="7" t="s">
        <v>13</v>
      </c>
      <c r="F282" s="8">
        <v>455086.57</v>
      </c>
      <c r="G282" s="22"/>
      <c r="H282" s="8">
        <f>SUM(OrderBal16[[#This Row],[Annual
(Actual)]:[Unpaid]])</f>
        <v>455086.57</v>
      </c>
    </row>
    <row r="283" spans="1:8" x14ac:dyDescent="0.25">
      <c r="A283" s="7" t="s">
        <v>858</v>
      </c>
      <c r="B283" s="7" t="s">
        <v>859</v>
      </c>
      <c r="C283" s="7" t="s">
        <v>860</v>
      </c>
      <c r="D283" s="7" t="s">
        <v>892</v>
      </c>
      <c r="E283" s="7" t="s">
        <v>881</v>
      </c>
      <c r="F283" s="8">
        <v>165000</v>
      </c>
      <c r="G283" s="22"/>
      <c r="H283" s="8">
        <f>SUM(OrderBal16[[#This Row],[Annual
(Actual)]:[Unpaid]])</f>
        <v>165000</v>
      </c>
    </row>
    <row r="284" spans="1:8" x14ac:dyDescent="0.25">
      <c r="A284" s="7" t="s">
        <v>861</v>
      </c>
      <c r="B284" s="7" t="s">
        <v>862</v>
      </c>
      <c r="C284" s="7" t="s">
        <v>863</v>
      </c>
      <c r="D284" s="7" t="s">
        <v>892</v>
      </c>
      <c r="E284" s="7" t="s">
        <v>13</v>
      </c>
      <c r="F284" s="8">
        <v>35080</v>
      </c>
      <c r="G284" s="22"/>
      <c r="H284" s="8">
        <f>SUM(OrderBal16[[#This Row],[Annual
(Actual)]:[Unpaid]])</f>
        <v>35080</v>
      </c>
    </row>
    <row r="285" spans="1:8" x14ac:dyDescent="0.25">
      <c r="A285" s="7" t="s">
        <v>864</v>
      </c>
      <c r="B285" s="7" t="s">
        <v>865</v>
      </c>
      <c r="C285" s="7" t="s">
        <v>866</v>
      </c>
      <c r="D285" s="7" t="s">
        <v>892</v>
      </c>
      <c r="E285" s="7" t="s">
        <v>881</v>
      </c>
      <c r="F285" s="8">
        <v>66666.64</v>
      </c>
      <c r="G285" s="22"/>
      <c r="H285" s="8">
        <f>SUM(OrderBal16[[#This Row],[Annual
(Actual)]:[Unpaid]])</f>
        <v>66666.64</v>
      </c>
    </row>
    <row r="286" spans="1:8" x14ac:dyDescent="0.25">
      <c r="A286" s="7" t="s">
        <v>871</v>
      </c>
      <c r="B286" s="7" t="s">
        <v>872</v>
      </c>
      <c r="C286" s="7" t="s">
        <v>873</v>
      </c>
      <c r="D286" s="7" t="s">
        <v>892</v>
      </c>
      <c r="E286" s="7" t="s">
        <v>13</v>
      </c>
      <c r="F286" s="8">
        <v>231237.76000000001</v>
      </c>
      <c r="G286" s="22"/>
      <c r="H286" s="8">
        <f>SUM(OrderBal16[[#This Row],[Annual
(Actual)]:[Unpaid]])</f>
        <v>231237.76000000001</v>
      </c>
    </row>
    <row r="287" spans="1:8" x14ac:dyDescent="0.25">
      <c r="A287" s="7" t="s">
        <v>874</v>
      </c>
      <c r="B287" s="7" t="s">
        <v>875</v>
      </c>
      <c r="C287" s="7" t="s">
        <v>876</v>
      </c>
      <c r="D287" s="7" t="s">
        <v>880</v>
      </c>
      <c r="E287" s="7" t="s">
        <v>881</v>
      </c>
      <c r="F287" s="8">
        <v>270065.64</v>
      </c>
      <c r="G287" s="22"/>
      <c r="H287" s="8">
        <f>SUM(OrderBal16[[#This Row],[Annual
(Actual)]:[Unpaid]])</f>
        <v>270065.64</v>
      </c>
    </row>
    <row r="288" spans="1:8" x14ac:dyDescent="0.25">
      <c r="A288" s="7" t="s">
        <v>877</v>
      </c>
      <c r="B288" s="7" t="s">
        <v>878</v>
      </c>
      <c r="C288" s="7" t="s">
        <v>879</v>
      </c>
      <c r="D288" s="7" t="s">
        <v>892</v>
      </c>
      <c r="E288" s="7" t="s">
        <v>13</v>
      </c>
      <c r="F288" s="8">
        <v>97557.759999999995</v>
      </c>
      <c r="G288" s="22"/>
      <c r="H288" s="8">
        <f>SUM(OrderBal16[[#This Row],[Annual
(Actual)]:[Unpaid]])</f>
        <v>97557.759999999995</v>
      </c>
    </row>
    <row r="289" spans="1:8" x14ac:dyDescent="0.25">
      <c r="A289" s="7" t="s">
        <v>895</v>
      </c>
      <c r="B289" s="7" t="s">
        <v>896</v>
      </c>
      <c r="C289" s="7" t="s">
        <v>897</v>
      </c>
      <c r="D289" s="7" t="s">
        <v>457</v>
      </c>
      <c r="E289" s="7" t="s">
        <v>13</v>
      </c>
      <c r="F289" s="8">
        <v>146739.29999999999</v>
      </c>
      <c r="G289" s="22"/>
      <c r="H289" s="8">
        <f>SUM(OrderBal16[[#This Row],[Annual
(Actual)]:[Unpaid]])</f>
        <v>146739.29999999999</v>
      </c>
    </row>
    <row r="290" spans="1:8" x14ac:dyDescent="0.25">
      <c r="A290" s="7" t="s">
        <v>888</v>
      </c>
      <c r="B290" s="7" t="s">
        <v>889</v>
      </c>
      <c r="C290" s="7" t="s">
        <v>890</v>
      </c>
      <c r="D290" s="7" t="s">
        <v>892</v>
      </c>
      <c r="E290" s="7" t="s">
        <v>13</v>
      </c>
      <c r="F290" s="8">
        <v>132666.29999999999</v>
      </c>
      <c r="G290" s="22"/>
      <c r="H290" s="8">
        <f>SUM(OrderBal16[[#This Row],[Annual
(Actual)]:[Unpaid]])</f>
        <v>132666.29999999999</v>
      </c>
    </row>
    <row r="291" spans="1:8" x14ac:dyDescent="0.25">
      <c r="A291" s="7" t="s">
        <v>898</v>
      </c>
      <c r="B291" s="7" t="s">
        <v>899</v>
      </c>
      <c r="C291" s="7" t="s">
        <v>900</v>
      </c>
      <c r="D291" s="7" t="s">
        <v>457</v>
      </c>
      <c r="E291" s="7" t="s">
        <v>13</v>
      </c>
      <c r="F291" s="8">
        <v>141952.54</v>
      </c>
      <c r="G291" s="22">
        <v>-141952.54</v>
      </c>
      <c r="H291" s="8">
        <f>SUM(OrderBal16[[#This Row],[Annual
(Actual)]:[Unpaid]])</f>
        <v>0</v>
      </c>
    </row>
    <row r="292" spans="1:8" x14ac:dyDescent="0.25">
      <c r="A292" s="7" t="s">
        <v>901</v>
      </c>
      <c r="B292" s="7" t="s">
        <v>902</v>
      </c>
      <c r="C292" s="7" t="s">
        <v>903</v>
      </c>
      <c r="D292" s="7" t="s">
        <v>457</v>
      </c>
      <c r="E292" s="7" t="s">
        <v>13</v>
      </c>
      <c r="F292" s="8">
        <v>525741.03</v>
      </c>
      <c r="G292" s="22">
        <v>-525741.03</v>
      </c>
      <c r="H292" s="8">
        <f>SUM(OrderBal16[[#This Row],[Annual
(Actual)]:[Unpaid]])</f>
        <v>0</v>
      </c>
    </row>
    <row r="293" spans="1:8" x14ac:dyDescent="0.25">
      <c r="A293" s="7" t="s">
        <v>904</v>
      </c>
      <c r="B293" s="7" t="s">
        <v>905</v>
      </c>
      <c r="C293" s="7" t="s">
        <v>906</v>
      </c>
      <c r="D293" s="7" t="s">
        <v>457</v>
      </c>
      <c r="E293" s="7" t="s">
        <v>13</v>
      </c>
      <c r="F293" s="8">
        <v>327174.78000000003</v>
      </c>
      <c r="G293" s="22">
        <v>-327174.78000000003</v>
      </c>
      <c r="H293" s="8">
        <f>SUM(OrderBal16[[#This Row],[Annual
(Actual)]:[Unpaid]])</f>
        <v>0</v>
      </c>
    </row>
    <row r="294" spans="1:8" x14ac:dyDescent="0.25">
      <c r="A294" s="7" t="s">
        <v>907</v>
      </c>
      <c r="B294" s="7" t="s">
        <v>908</v>
      </c>
      <c r="C294" s="7" t="s">
        <v>909</v>
      </c>
      <c r="D294" s="7" t="s">
        <v>457</v>
      </c>
      <c r="E294" s="7" t="s">
        <v>910</v>
      </c>
      <c r="F294" s="16">
        <v>756000</v>
      </c>
      <c r="G294" s="22"/>
      <c r="H294" s="8">
        <f>SUM(OrderBal16[[#This Row],[Annual
(Actual)]:[Unpaid]])</f>
        <v>756000</v>
      </c>
    </row>
    <row r="295" spans="1:8" x14ac:dyDescent="0.25">
      <c r="A295" s="17"/>
      <c r="B295" s="17"/>
      <c r="C295" s="18"/>
      <c r="D295" s="19"/>
      <c r="E295" s="17"/>
      <c r="F295" s="20">
        <f>SUBTOTAL(109,OrderBal16[Annual
(Actual)])</f>
        <v>151417896.25999999</v>
      </c>
      <c r="G295" s="20">
        <f>SUBTOTAL(109,OrderBal16[Unpaid])</f>
        <v>-9764307.8699999955</v>
      </c>
      <c r="H295" s="20">
        <f>SUBTOTAL(109,OrderBal16[Bal as of 12/31/2022])</f>
        <v>141653588.39000002</v>
      </c>
    </row>
  </sheetData>
  <pageMargins left="0" right="0" top="0.25" bottom="0.25" header="0.3" footer="0.3"/>
  <pageSetup paperSize="5" fitToHeight="0" orientation="landscape" r:id="rId1"/>
  <headerFooter>
    <oddHeader>&amp;RFERC-TO21_DR_SixCities-PGE-01-AU.21_Atch02</oddHead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7BF87F-DBFA-4CEF-82C6-D94A431F4B1F}">
  <sheetPr>
    <pageSetUpPr fitToPage="1"/>
  </sheetPr>
  <dimension ref="A1:H322"/>
  <sheetViews>
    <sheetView tabSelected="1" topLeftCell="A303" zoomScaleNormal="100" workbookViewId="0">
      <selection activeCell="C28" sqref="C28"/>
    </sheetView>
  </sheetViews>
  <sheetFormatPr defaultRowHeight="12.5" outlineLevelCol="1" x14ac:dyDescent="0.25"/>
  <cols>
    <col min="1" max="1" width="11" customWidth="1"/>
    <col min="2" max="2" width="37" bestFit="1" customWidth="1"/>
    <col min="3" max="3" width="15.7265625" customWidth="1"/>
    <col min="4" max="4" width="14.7265625" customWidth="1" outlineLevel="1"/>
    <col min="5" max="5" width="28.7265625" customWidth="1" outlineLevel="1"/>
    <col min="6" max="6" width="16.7265625" customWidth="1"/>
    <col min="7" max="7" width="16.1796875" customWidth="1" outlineLevel="1"/>
    <col min="8" max="8" width="20" customWidth="1"/>
  </cols>
  <sheetData>
    <row r="1" spans="1:8" s="1" customFormat="1" ht="20" x14ac:dyDescent="0.25">
      <c r="B1"/>
      <c r="F1" s="2" t="s">
        <v>0</v>
      </c>
      <c r="G1" s="2" t="s">
        <v>1</v>
      </c>
      <c r="H1" s="2" t="s">
        <v>2</v>
      </c>
    </row>
    <row r="4" spans="1:8" s="21" customFormat="1" ht="13" x14ac:dyDescent="0.3">
      <c r="A4" s="3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5" t="s">
        <v>8</v>
      </c>
      <c r="G4" s="4" t="s">
        <v>9</v>
      </c>
      <c r="H4" s="6" t="s">
        <v>994</v>
      </c>
    </row>
    <row r="5" spans="1:8" x14ac:dyDescent="0.25">
      <c r="A5" s="7" t="s">
        <v>503</v>
      </c>
      <c r="B5" s="7" t="s">
        <v>10</v>
      </c>
      <c r="C5" s="7" t="s">
        <v>11</v>
      </c>
      <c r="D5" s="7" t="s">
        <v>995</v>
      </c>
      <c r="E5" s="7" t="s">
        <v>929</v>
      </c>
      <c r="F5" s="8">
        <v>7317088.1100000003</v>
      </c>
      <c r="G5" s="9"/>
      <c r="H5" s="8">
        <f>SUM(OrderBal26[[#This Row],[Annual
(Actual)]:[Unpaid]])</f>
        <v>7317088.1100000003</v>
      </c>
    </row>
    <row r="6" spans="1:8" x14ac:dyDescent="0.25">
      <c r="A6" s="7" t="s">
        <v>505</v>
      </c>
      <c r="B6" s="7" t="s">
        <v>14</v>
      </c>
      <c r="C6" s="7" t="s">
        <v>15</v>
      </c>
      <c r="D6" s="7" t="s">
        <v>995</v>
      </c>
      <c r="E6" s="7" t="s">
        <v>929</v>
      </c>
      <c r="F6" s="8">
        <v>214208.37</v>
      </c>
      <c r="G6" s="9"/>
      <c r="H6" s="8">
        <f>SUM(OrderBal26[[#This Row],[Annual
(Actual)]:[Unpaid]])</f>
        <v>214208.37</v>
      </c>
    </row>
    <row r="7" spans="1:8" x14ac:dyDescent="0.25">
      <c r="A7" s="7" t="s">
        <v>506</v>
      </c>
      <c r="B7" s="7" t="s">
        <v>16</v>
      </c>
      <c r="C7" s="7" t="s">
        <v>17</v>
      </c>
      <c r="D7" s="7" t="s">
        <v>995</v>
      </c>
      <c r="E7" s="7" t="s">
        <v>929</v>
      </c>
      <c r="F7" s="8">
        <v>357733.37</v>
      </c>
      <c r="G7" s="9"/>
      <c r="H7" s="8">
        <f>SUM(OrderBal26[[#This Row],[Annual
(Actual)]:[Unpaid]])</f>
        <v>357733.37</v>
      </c>
    </row>
    <row r="8" spans="1:8" x14ac:dyDescent="0.25">
      <c r="A8" s="7" t="s">
        <v>507</v>
      </c>
      <c r="B8" s="7" t="s">
        <v>18</v>
      </c>
      <c r="C8" s="7" t="s">
        <v>19</v>
      </c>
      <c r="D8" s="7" t="s">
        <v>995</v>
      </c>
      <c r="E8" s="7" t="s">
        <v>929</v>
      </c>
      <c r="F8" s="8">
        <v>1120112.26</v>
      </c>
      <c r="G8" s="9"/>
      <c r="H8" s="8">
        <f>SUM(OrderBal26[[#This Row],[Annual
(Actual)]:[Unpaid]])</f>
        <v>1120112.26</v>
      </c>
    </row>
    <row r="9" spans="1:8" x14ac:dyDescent="0.25">
      <c r="A9" s="7" t="s">
        <v>508</v>
      </c>
      <c r="B9" s="7" t="s">
        <v>20</v>
      </c>
      <c r="C9" s="7" t="s">
        <v>21</v>
      </c>
      <c r="D9" s="7" t="s">
        <v>995</v>
      </c>
      <c r="E9" s="7" t="s">
        <v>929</v>
      </c>
      <c r="F9" s="8">
        <v>186892.67</v>
      </c>
      <c r="G9" s="9"/>
      <c r="H9" s="8">
        <f>SUM(OrderBal26[[#This Row],[Annual
(Actual)]:[Unpaid]])</f>
        <v>186892.67</v>
      </c>
    </row>
    <row r="10" spans="1:8" x14ac:dyDescent="0.25">
      <c r="A10" s="7" t="s">
        <v>509</v>
      </c>
      <c r="B10" s="7" t="s">
        <v>22</v>
      </c>
      <c r="C10" s="7" t="s">
        <v>23</v>
      </c>
      <c r="D10" s="7" t="s">
        <v>995</v>
      </c>
      <c r="E10" s="7" t="s">
        <v>929</v>
      </c>
      <c r="F10" s="8">
        <v>574452.73</v>
      </c>
      <c r="G10" s="9"/>
      <c r="H10" s="8">
        <f>SUM(OrderBal26[[#This Row],[Annual
(Actual)]:[Unpaid]])</f>
        <v>574452.73</v>
      </c>
    </row>
    <row r="11" spans="1:8" x14ac:dyDescent="0.25">
      <c r="A11" s="7" t="s">
        <v>510</v>
      </c>
      <c r="B11" s="7" t="s">
        <v>24</v>
      </c>
      <c r="C11" s="7" t="s">
        <v>25</v>
      </c>
      <c r="D11" s="7" t="s">
        <v>26</v>
      </c>
      <c r="E11" s="7" t="s">
        <v>929</v>
      </c>
      <c r="F11" s="8">
        <v>0.01</v>
      </c>
      <c r="G11" s="9"/>
      <c r="H11" s="8">
        <f>SUM(OrderBal26[[#This Row],[Annual
(Actual)]:[Unpaid]])</f>
        <v>0.01</v>
      </c>
    </row>
    <row r="12" spans="1:8" x14ac:dyDescent="0.25">
      <c r="A12" s="7" t="s">
        <v>511</v>
      </c>
      <c r="B12" s="7" t="s">
        <v>27</v>
      </c>
      <c r="C12" s="7" t="s">
        <v>28</v>
      </c>
      <c r="D12" s="7" t="s">
        <v>995</v>
      </c>
      <c r="E12" s="7" t="s">
        <v>929</v>
      </c>
      <c r="F12" s="8">
        <v>205641.69</v>
      </c>
      <c r="G12" s="9"/>
      <c r="H12" s="8">
        <f>SUM(OrderBal26[[#This Row],[Annual
(Actual)]:[Unpaid]])</f>
        <v>205641.69</v>
      </c>
    </row>
    <row r="13" spans="1:8" x14ac:dyDescent="0.25">
      <c r="A13" s="7" t="s">
        <v>512</v>
      </c>
      <c r="B13" s="7" t="s">
        <v>29</v>
      </c>
      <c r="C13" s="7" t="s">
        <v>30</v>
      </c>
      <c r="D13" s="7" t="s">
        <v>995</v>
      </c>
      <c r="E13" s="7" t="s">
        <v>929</v>
      </c>
      <c r="F13" s="8">
        <v>408533.12</v>
      </c>
      <c r="G13" s="9"/>
      <c r="H13" s="8">
        <f>SUM(OrderBal26[[#This Row],[Annual
(Actual)]:[Unpaid]])</f>
        <v>408533.12</v>
      </c>
    </row>
    <row r="14" spans="1:8" x14ac:dyDescent="0.25">
      <c r="A14" s="7" t="s">
        <v>513</v>
      </c>
      <c r="B14" s="7" t="s">
        <v>31</v>
      </c>
      <c r="C14" s="7" t="s">
        <v>32</v>
      </c>
      <c r="D14" s="7" t="s">
        <v>995</v>
      </c>
      <c r="E14" s="7" t="s">
        <v>929</v>
      </c>
      <c r="F14" s="8">
        <v>74037.259999999995</v>
      </c>
      <c r="G14" s="9"/>
      <c r="H14" s="8">
        <f>SUM(OrderBal26[[#This Row],[Annual
(Actual)]:[Unpaid]])</f>
        <v>74037.259999999995</v>
      </c>
    </row>
    <row r="15" spans="1:8" x14ac:dyDescent="0.25">
      <c r="A15" s="7" t="s">
        <v>514</v>
      </c>
      <c r="B15" s="7" t="s">
        <v>33</v>
      </c>
      <c r="C15" s="7" t="s">
        <v>34</v>
      </c>
      <c r="D15" s="7" t="s">
        <v>995</v>
      </c>
      <c r="E15" s="7" t="s">
        <v>929</v>
      </c>
      <c r="F15" s="8">
        <v>659861.29</v>
      </c>
      <c r="G15" s="9"/>
      <c r="H15" s="8">
        <f>SUM(OrderBal26[[#This Row],[Annual
(Actual)]:[Unpaid]])</f>
        <v>659861.29</v>
      </c>
    </row>
    <row r="16" spans="1:8" x14ac:dyDescent="0.25">
      <c r="A16" s="7" t="s">
        <v>515</v>
      </c>
      <c r="B16" s="7" t="s">
        <v>35</v>
      </c>
      <c r="C16" s="7" t="s">
        <v>36</v>
      </c>
      <c r="D16" s="7" t="s">
        <v>995</v>
      </c>
      <c r="E16" s="7" t="s">
        <v>929</v>
      </c>
      <c r="F16" s="8">
        <v>443556.36</v>
      </c>
      <c r="G16" s="9"/>
      <c r="H16" s="8">
        <f>SUM(OrderBal26[[#This Row],[Annual
(Actual)]:[Unpaid]])</f>
        <v>443556.36</v>
      </c>
    </row>
    <row r="17" spans="1:8" x14ac:dyDescent="0.25">
      <c r="A17" s="7" t="s">
        <v>516</v>
      </c>
      <c r="B17" s="7" t="s">
        <v>37</v>
      </c>
      <c r="C17" s="7" t="s">
        <v>38</v>
      </c>
      <c r="D17" s="7" t="s">
        <v>995</v>
      </c>
      <c r="E17" s="7" t="s">
        <v>929</v>
      </c>
      <c r="F17" s="8">
        <v>39186.019999999997</v>
      </c>
      <c r="G17" s="9"/>
      <c r="H17" s="8">
        <f>SUM(OrderBal26[[#This Row],[Annual
(Actual)]:[Unpaid]])</f>
        <v>39186.019999999997</v>
      </c>
    </row>
    <row r="18" spans="1:8" x14ac:dyDescent="0.25">
      <c r="A18" s="7" t="s">
        <v>517</v>
      </c>
      <c r="B18" s="7" t="s">
        <v>39</v>
      </c>
      <c r="C18" s="7" t="s">
        <v>40</v>
      </c>
      <c r="D18" s="7" t="s">
        <v>995</v>
      </c>
      <c r="E18" s="7" t="s">
        <v>929</v>
      </c>
      <c r="F18" s="8">
        <v>-1.04</v>
      </c>
      <c r="G18" s="9"/>
      <c r="H18" s="8">
        <f>SUM(OrderBal26[[#This Row],[Annual
(Actual)]:[Unpaid]])</f>
        <v>-1.04</v>
      </c>
    </row>
    <row r="19" spans="1:8" x14ac:dyDescent="0.25">
      <c r="A19" s="7" t="s">
        <v>518</v>
      </c>
      <c r="B19" s="7" t="s">
        <v>41</v>
      </c>
      <c r="C19" s="7" t="s">
        <v>42</v>
      </c>
      <c r="D19" s="7" t="s">
        <v>995</v>
      </c>
      <c r="E19" s="7" t="s">
        <v>929</v>
      </c>
      <c r="F19" s="8">
        <v>170058.41</v>
      </c>
      <c r="G19" s="9"/>
      <c r="H19" s="8">
        <f>SUM(OrderBal26[[#This Row],[Annual
(Actual)]:[Unpaid]])</f>
        <v>170058.41</v>
      </c>
    </row>
    <row r="20" spans="1:8" x14ac:dyDescent="0.25">
      <c r="A20" s="7" t="s">
        <v>519</v>
      </c>
      <c r="B20" s="7" t="s">
        <v>43</v>
      </c>
      <c r="C20" s="7" t="s">
        <v>44</v>
      </c>
      <c r="D20" s="7" t="s">
        <v>880</v>
      </c>
      <c r="E20" s="7" t="s">
        <v>929</v>
      </c>
      <c r="F20" s="8">
        <v>-0.31</v>
      </c>
      <c r="G20" s="9"/>
      <c r="H20" s="8">
        <f>SUM(OrderBal26[[#This Row],[Annual
(Actual)]:[Unpaid]])</f>
        <v>-0.31</v>
      </c>
    </row>
    <row r="21" spans="1:8" x14ac:dyDescent="0.25">
      <c r="A21" s="7" t="s">
        <v>520</v>
      </c>
      <c r="B21" s="7" t="s">
        <v>45</v>
      </c>
      <c r="C21" s="7" t="s">
        <v>44</v>
      </c>
      <c r="D21" s="7" t="s">
        <v>995</v>
      </c>
      <c r="E21" s="7" t="s">
        <v>929</v>
      </c>
      <c r="F21" s="8">
        <v>164755.57999999999</v>
      </c>
      <c r="G21" s="9"/>
      <c r="H21" s="8">
        <f>SUM(OrderBal26[[#This Row],[Annual
(Actual)]:[Unpaid]])</f>
        <v>164755.57999999999</v>
      </c>
    </row>
    <row r="22" spans="1:8" x14ac:dyDescent="0.25">
      <c r="A22" s="7" t="s">
        <v>521</v>
      </c>
      <c r="B22" s="7" t="s">
        <v>46</v>
      </c>
      <c r="C22" s="7" t="s">
        <v>47</v>
      </c>
      <c r="D22" s="7" t="s">
        <v>995</v>
      </c>
      <c r="E22" s="7" t="s">
        <v>48</v>
      </c>
      <c r="F22" s="8">
        <v>215851.88</v>
      </c>
      <c r="G22" s="9"/>
      <c r="H22" s="8">
        <f>SUM(OrderBal26[[#This Row],[Annual
(Actual)]:[Unpaid]])</f>
        <v>215851.88</v>
      </c>
    </row>
    <row r="23" spans="1:8" x14ac:dyDescent="0.25">
      <c r="A23" s="7" t="s">
        <v>522</v>
      </c>
      <c r="B23" s="7" t="s">
        <v>49</v>
      </c>
      <c r="C23" s="7" t="s">
        <v>47</v>
      </c>
      <c r="D23" s="7" t="s">
        <v>995</v>
      </c>
      <c r="E23" s="7" t="s">
        <v>48</v>
      </c>
      <c r="F23" s="8">
        <v>162843.69</v>
      </c>
      <c r="G23" s="9"/>
      <c r="H23" s="8">
        <f>SUM(OrderBal26[[#This Row],[Annual
(Actual)]:[Unpaid]])</f>
        <v>162843.69</v>
      </c>
    </row>
    <row r="24" spans="1:8" x14ac:dyDescent="0.25">
      <c r="A24" s="7" t="s">
        <v>523</v>
      </c>
      <c r="B24" s="7" t="s">
        <v>50</v>
      </c>
      <c r="C24" s="7" t="s">
        <v>51</v>
      </c>
      <c r="D24" s="7" t="s">
        <v>995</v>
      </c>
      <c r="E24" s="7" t="s">
        <v>48</v>
      </c>
      <c r="F24" s="8">
        <v>115520.53</v>
      </c>
      <c r="G24" s="9"/>
      <c r="H24" s="8">
        <f>SUM(OrderBal26[[#This Row],[Annual
(Actual)]:[Unpaid]])</f>
        <v>115520.53</v>
      </c>
    </row>
    <row r="25" spans="1:8" x14ac:dyDescent="0.25">
      <c r="A25" s="7" t="s">
        <v>524</v>
      </c>
      <c r="B25" s="7" t="s">
        <v>52</v>
      </c>
      <c r="C25" s="7" t="s">
        <v>53</v>
      </c>
      <c r="D25" s="7" t="s">
        <v>995</v>
      </c>
      <c r="E25" s="7" t="s">
        <v>929</v>
      </c>
      <c r="F25" s="8">
        <v>17577.28</v>
      </c>
      <c r="G25" s="9"/>
      <c r="H25" s="8">
        <f>SUM(OrderBal26[[#This Row],[Annual
(Actual)]:[Unpaid]])</f>
        <v>17577.28</v>
      </c>
    </row>
    <row r="26" spans="1:8" x14ac:dyDescent="0.25">
      <c r="A26" s="7" t="s">
        <v>525</v>
      </c>
      <c r="B26" s="7" t="s">
        <v>54</v>
      </c>
      <c r="C26" s="7" t="s">
        <v>55</v>
      </c>
      <c r="D26" s="7" t="s">
        <v>990</v>
      </c>
      <c r="E26" s="7" t="s">
        <v>57</v>
      </c>
      <c r="F26" s="8">
        <v>6170664.7199999997</v>
      </c>
      <c r="G26" s="9"/>
      <c r="H26" s="8">
        <f>SUM(OrderBal26[[#This Row],[Annual
(Actual)]:[Unpaid]])</f>
        <v>6170664.7199999997</v>
      </c>
    </row>
    <row r="27" spans="1:8" x14ac:dyDescent="0.25">
      <c r="A27" s="7" t="s">
        <v>526</v>
      </c>
      <c r="B27" s="7" t="s">
        <v>58</v>
      </c>
      <c r="C27" s="7" t="s">
        <v>59</v>
      </c>
      <c r="D27" s="7" t="s">
        <v>995</v>
      </c>
      <c r="E27" s="7" t="s">
        <v>780</v>
      </c>
      <c r="F27" s="8">
        <v>2922665.79</v>
      </c>
      <c r="G27" s="9"/>
      <c r="H27" s="8">
        <f>SUM(OrderBal26[[#This Row],[Annual
(Actual)]:[Unpaid]])</f>
        <v>2922665.79</v>
      </c>
    </row>
    <row r="28" spans="1:8" x14ac:dyDescent="0.25">
      <c r="A28" s="7" t="s">
        <v>527</v>
      </c>
      <c r="B28" s="7" t="s">
        <v>60</v>
      </c>
      <c r="C28" s="7" t="s">
        <v>61</v>
      </c>
      <c r="D28" s="7" t="s">
        <v>995</v>
      </c>
      <c r="E28" s="7" t="s">
        <v>929</v>
      </c>
      <c r="F28" s="8">
        <v>241146.02</v>
      </c>
      <c r="G28" s="9"/>
      <c r="H28" s="8">
        <f>SUM(OrderBal26[[#This Row],[Annual
(Actual)]:[Unpaid]])</f>
        <v>241146.02</v>
      </c>
    </row>
    <row r="29" spans="1:8" x14ac:dyDescent="0.25">
      <c r="A29" s="7" t="s">
        <v>528</v>
      </c>
      <c r="B29" s="7" t="s">
        <v>951</v>
      </c>
      <c r="C29" s="7" t="s">
        <v>63</v>
      </c>
      <c r="D29" s="7" t="s">
        <v>995</v>
      </c>
      <c r="E29" s="7" t="s">
        <v>929</v>
      </c>
      <c r="F29" s="8">
        <v>206688.37</v>
      </c>
      <c r="G29" s="9"/>
      <c r="H29" s="8">
        <f>SUM(OrderBal26[[#This Row],[Annual
(Actual)]:[Unpaid]])</f>
        <v>206688.37</v>
      </c>
    </row>
    <row r="30" spans="1:8" x14ac:dyDescent="0.25">
      <c r="A30" s="7" t="s">
        <v>529</v>
      </c>
      <c r="B30" s="7" t="s">
        <v>64</v>
      </c>
      <c r="C30" s="7" t="s">
        <v>65</v>
      </c>
      <c r="D30" s="7" t="s">
        <v>995</v>
      </c>
      <c r="E30" s="7" t="s">
        <v>929</v>
      </c>
      <c r="F30" s="8">
        <v>158002.78</v>
      </c>
      <c r="G30" s="9"/>
      <c r="H30" s="8">
        <f>SUM(OrderBal26[[#This Row],[Annual
(Actual)]:[Unpaid]])</f>
        <v>158002.78</v>
      </c>
    </row>
    <row r="31" spans="1:8" x14ac:dyDescent="0.25">
      <c r="A31" s="7" t="s">
        <v>530</v>
      </c>
      <c r="B31" s="7" t="s">
        <v>66</v>
      </c>
      <c r="C31" s="7" t="s">
        <v>67</v>
      </c>
      <c r="D31" s="7" t="s">
        <v>995</v>
      </c>
      <c r="E31" s="7" t="s">
        <v>929</v>
      </c>
      <c r="F31" s="8">
        <v>225212.58</v>
      </c>
      <c r="G31" s="9"/>
      <c r="H31" s="8">
        <f>SUM(OrderBal26[[#This Row],[Annual
(Actual)]:[Unpaid]])</f>
        <v>225212.58</v>
      </c>
    </row>
    <row r="32" spans="1:8" x14ac:dyDescent="0.25">
      <c r="A32" s="7" t="s">
        <v>531</v>
      </c>
      <c r="B32" s="7" t="s">
        <v>68</v>
      </c>
      <c r="C32" s="7" t="s">
        <v>69</v>
      </c>
      <c r="D32" s="7" t="s">
        <v>778</v>
      </c>
      <c r="E32" s="7" t="s">
        <v>929</v>
      </c>
      <c r="F32" s="8">
        <v>-0.08</v>
      </c>
      <c r="G32" s="9"/>
      <c r="H32" s="8">
        <f>SUM(OrderBal26[[#This Row],[Annual
(Actual)]:[Unpaid]])</f>
        <v>-0.08</v>
      </c>
    </row>
    <row r="33" spans="1:8" x14ac:dyDescent="0.25">
      <c r="A33" s="7" t="s">
        <v>532</v>
      </c>
      <c r="B33" s="7" t="s">
        <v>70</v>
      </c>
      <c r="C33" s="7" t="s">
        <v>71</v>
      </c>
      <c r="D33" s="7" t="s">
        <v>990</v>
      </c>
      <c r="E33" s="7" t="s">
        <v>57</v>
      </c>
      <c r="F33" s="8">
        <v>8389333.0600000005</v>
      </c>
      <c r="G33" s="9"/>
      <c r="H33" s="8">
        <f>SUM(OrderBal26[[#This Row],[Annual
(Actual)]:[Unpaid]])</f>
        <v>8389333.0600000005</v>
      </c>
    </row>
    <row r="34" spans="1:8" ht="13.5" customHeight="1" x14ac:dyDescent="0.25">
      <c r="A34" s="7" t="s">
        <v>534</v>
      </c>
      <c r="B34" s="7" t="s">
        <v>75</v>
      </c>
      <c r="C34" s="7" t="s">
        <v>76</v>
      </c>
      <c r="D34" s="7" t="s">
        <v>913</v>
      </c>
      <c r="E34" s="7" t="s">
        <v>48</v>
      </c>
      <c r="F34" s="8">
        <v>2488125.02</v>
      </c>
      <c r="G34" s="9"/>
      <c r="H34" s="8">
        <f>SUM(OrderBal26[[#This Row],[Annual
(Actual)]:[Unpaid]])</f>
        <v>2488125.02</v>
      </c>
    </row>
    <row r="35" spans="1:8" x14ac:dyDescent="0.25">
      <c r="A35" s="7" t="s">
        <v>535</v>
      </c>
      <c r="B35" s="7" t="s">
        <v>536</v>
      </c>
      <c r="C35" s="7" t="s">
        <v>537</v>
      </c>
      <c r="D35" s="7" t="s">
        <v>995</v>
      </c>
      <c r="E35" s="7" t="s">
        <v>57</v>
      </c>
      <c r="F35" s="8">
        <v>180603.78</v>
      </c>
      <c r="G35" s="9"/>
      <c r="H35" s="8">
        <f>SUM(OrderBal26[[#This Row],[Annual
(Actual)]:[Unpaid]])</f>
        <v>180603.78</v>
      </c>
    </row>
    <row r="36" spans="1:8" x14ac:dyDescent="0.25">
      <c r="A36" s="7" t="s">
        <v>813</v>
      </c>
      <c r="B36" s="7" t="s">
        <v>814</v>
      </c>
      <c r="C36" s="7" t="s">
        <v>815</v>
      </c>
      <c r="D36" s="7" t="s">
        <v>995</v>
      </c>
      <c r="E36" s="7" t="s">
        <v>929</v>
      </c>
      <c r="F36" s="8">
        <v>-0.06</v>
      </c>
      <c r="G36" s="9"/>
      <c r="H36" s="8">
        <f>SUM(OrderBal26[[#This Row],[Annual
(Actual)]:[Unpaid]])</f>
        <v>-0.06</v>
      </c>
    </row>
    <row r="37" spans="1:8" x14ac:dyDescent="0.25">
      <c r="A37" s="7" t="s">
        <v>538</v>
      </c>
      <c r="B37" s="7" t="s">
        <v>77</v>
      </c>
      <c r="C37" s="7" t="s">
        <v>78</v>
      </c>
      <c r="D37" s="7" t="s">
        <v>995</v>
      </c>
      <c r="E37" s="7" t="s">
        <v>929</v>
      </c>
      <c r="F37" s="8">
        <v>33451.019999999997</v>
      </c>
      <c r="G37" s="9"/>
      <c r="H37" s="8">
        <f>SUM(OrderBal26[[#This Row],[Annual
(Actual)]:[Unpaid]])</f>
        <v>33451.019999999997</v>
      </c>
    </row>
    <row r="38" spans="1:8" x14ac:dyDescent="0.25">
      <c r="A38" s="7" t="s">
        <v>539</v>
      </c>
      <c r="B38" s="7" t="s">
        <v>79</v>
      </c>
      <c r="C38" s="7" t="s">
        <v>80</v>
      </c>
      <c r="D38" s="7" t="s">
        <v>913</v>
      </c>
      <c r="E38" s="7" t="s">
        <v>929</v>
      </c>
      <c r="F38" s="8">
        <v>3834.96</v>
      </c>
      <c r="G38" s="9"/>
      <c r="H38" s="8">
        <f>SUM(OrderBal26[[#This Row],[Annual
(Actual)]:[Unpaid]])</f>
        <v>3834.96</v>
      </c>
    </row>
    <row r="39" spans="1:8" x14ac:dyDescent="0.25">
      <c r="A39" s="7" t="s">
        <v>540</v>
      </c>
      <c r="B39" s="7" t="s">
        <v>81</v>
      </c>
      <c r="C39" s="7" t="s">
        <v>82</v>
      </c>
      <c r="D39" s="7" t="s">
        <v>995</v>
      </c>
      <c r="E39" s="7" t="s">
        <v>929</v>
      </c>
      <c r="F39" s="8">
        <v>15063.29</v>
      </c>
      <c r="G39" s="9"/>
      <c r="H39" s="8">
        <f>SUM(OrderBal26[[#This Row],[Annual
(Actual)]:[Unpaid]])</f>
        <v>15063.29</v>
      </c>
    </row>
    <row r="40" spans="1:8" x14ac:dyDescent="0.25">
      <c r="A40" s="7" t="s">
        <v>541</v>
      </c>
      <c r="B40" s="7" t="s">
        <v>83</v>
      </c>
      <c r="C40" s="7" t="s">
        <v>84</v>
      </c>
      <c r="D40" s="7" t="s">
        <v>892</v>
      </c>
      <c r="E40" s="7" t="s">
        <v>929</v>
      </c>
      <c r="F40" s="8">
        <v>-0.02</v>
      </c>
      <c r="G40" s="9"/>
      <c r="H40" s="8">
        <f>SUM(OrderBal26[[#This Row],[Annual
(Actual)]:[Unpaid]])</f>
        <v>-0.02</v>
      </c>
    </row>
    <row r="41" spans="1:8" x14ac:dyDescent="0.25">
      <c r="A41" s="7" t="s">
        <v>542</v>
      </c>
      <c r="B41" s="7" t="s">
        <v>85</v>
      </c>
      <c r="C41" s="7" t="s">
        <v>86</v>
      </c>
      <c r="D41" s="7" t="s">
        <v>995</v>
      </c>
      <c r="E41" s="7" t="s">
        <v>929</v>
      </c>
      <c r="F41" s="8">
        <v>425676.33</v>
      </c>
      <c r="G41" s="9"/>
      <c r="H41" s="8">
        <f>SUM(OrderBal26[[#This Row],[Annual
(Actual)]:[Unpaid]])</f>
        <v>425676.33</v>
      </c>
    </row>
    <row r="42" spans="1:8" x14ac:dyDescent="0.25">
      <c r="A42" s="7" t="s">
        <v>543</v>
      </c>
      <c r="B42" s="7" t="s">
        <v>87</v>
      </c>
      <c r="C42" s="7" t="s">
        <v>88</v>
      </c>
      <c r="D42" s="7" t="s">
        <v>995</v>
      </c>
      <c r="E42" s="7" t="s">
        <v>929</v>
      </c>
      <c r="F42" s="8">
        <v>4553702.79</v>
      </c>
      <c r="G42" s="9"/>
      <c r="H42" s="8">
        <f>SUM(OrderBal26[[#This Row],[Annual
(Actual)]:[Unpaid]])</f>
        <v>4553702.79</v>
      </c>
    </row>
    <row r="43" spans="1:8" x14ac:dyDescent="0.25">
      <c r="A43" s="7" t="s">
        <v>544</v>
      </c>
      <c r="B43" s="7" t="s">
        <v>89</v>
      </c>
      <c r="C43" s="7" t="s">
        <v>90</v>
      </c>
      <c r="D43" s="7" t="s">
        <v>995</v>
      </c>
      <c r="E43" s="7" t="s">
        <v>881</v>
      </c>
      <c r="F43" s="8">
        <v>0.09</v>
      </c>
      <c r="G43" s="9"/>
      <c r="H43" s="8">
        <f>SUM(OrderBal26[[#This Row],[Annual
(Actual)]:[Unpaid]])</f>
        <v>0.09</v>
      </c>
    </row>
    <row r="44" spans="1:8" x14ac:dyDescent="0.25">
      <c r="A44" s="7" t="s">
        <v>545</v>
      </c>
      <c r="B44" s="7" t="s">
        <v>92</v>
      </c>
      <c r="C44" s="7" t="s">
        <v>90</v>
      </c>
      <c r="D44" s="7" t="s">
        <v>995</v>
      </c>
      <c r="E44" s="7" t="s">
        <v>929</v>
      </c>
      <c r="F44" s="8">
        <v>646519.07999999996</v>
      </c>
      <c r="G44" s="9"/>
      <c r="H44" s="8">
        <f>SUM(OrderBal26[[#This Row],[Annual
(Actual)]:[Unpaid]])</f>
        <v>646519.07999999996</v>
      </c>
    </row>
    <row r="45" spans="1:8" x14ac:dyDescent="0.25">
      <c r="A45" s="7" t="s">
        <v>546</v>
      </c>
      <c r="B45" s="7" t="s">
        <v>93</v>
      </c>
      <c r="C45" s="7" t="s">
        <v>94</v>
      </c>
      <c r="D45" s="7" t="s">
        <v>995</v>
      </c>
      <c r="E45" s="7" t="s">
        <v>929</v>
      </c>
      <c r="F45" s="8">
        <v>234081.9</v>
      </c>
      <c r="G45" s="9"/>
      <c r="H45" s="8">
        <f>SUM(OrderBal26[[#This Row],[Annual
(Actual)]:[Unpaid]])</f>
        <v>234081.9</v>
      </c>
    </row>
    <row r="46" spans="1:8" ht="13.5" customHeight="1" x14ac:dyDescent="0.25">
      <c r="A46" s="7" t="s">
        <v>547</v>
      </c>
      <c r="B46" s="7" t="s">
        <v>95</v>
      </c>
      <c r="C46" s="7" t="s">
        <v>96</v>
      </c>
      <c r="D46" s="7" t="s">
        <v>995</v>
      </c>
      <c r="E46" s="7" t="s">
        <v>929</v>
      </c>
      <c r="F46" s="8">
        <v>27068.97</v>
      </c>
      <c r="G46" s="9"/>
      <c r="H46" s="8">
        <f>SUM(OrderBal26[[#This Row],[Annual
(Actual)]:[Unpaid]])</f>
        <v>27068.97</v>
      </c>
    </row>
    <row r="47" spans="1:8" x14ac:dyDescent="0.25">
      <c r="A47" s="7" t="s">
        <v>548</v>
      </c>
      <c r="B47" s="7" t="s">
        <v>97</v>
      </c>
      <c r="C47" s="7" t="s">
        <v>98</v>
      </c>
      <c r="D47" s="7" t="s">
        <v>995</v>
      </c>
      <c r="E47" s="7" t="s">
        <v>929</v>
      </c>
      <c r="F47" s="8">
        <v>12735.66</v>
      </c>
      <c r="G47" s="9"/>
      <c r="H47" s="8">
        <f>SUM(OrderBal26[[#This Row],[Annual
(Actual)]:[Unpaid]])</f>
        <v>12735.66</v>
      </c>
    </row>
    <row r="48" spans="1:8" x14ac:dyDescent="0.25">
      <c r="A48" s="7" t="s">
        <v>549</v>
      </c>
      <c r="B48" s="7" t="s">
        <v>99</v>
      </c>
      <c r="C48" s="7" t="s">
        <v>100</v>
      </c>
      <c r="D48" s="7" t="s">
        <v>995</v>
      </c>
      <c r="E48" s="7" t="s">
        <v>929</v>
      </c>
      <c r="F48" s="8">
        <v>1111545.1000000001</v>
      </c>
      <c r="G48" s="9"/>
      <c r="H48" s="8">
        <f>SUM(OrderBal26[[#This Row],[Annual
(Actual)]:[Unpaid]])</f>
        <v>1111545.1000000001</v>
      </c>
    </row>
    <row r="49" spans="1:8" x14ac:dyDescent="0.25">
      <c r="A49" s="7" t="s">
        <v>550</v>
      </c>
      <c r="B49" s="7" t="s">
        <v>101</v>
      </c>
      <c r="C49" s="7" t="s">
        <v>102</v>
      </c>
      <c r="D49" s="7" t="s">
        <v>995</v>
      </c>
      <c r="E49" s="7" t="s">
        <v>929</v>
      </c>
      <c r="F49" s="8">
        <v>409988.93</v>
      </c>
      <c r="G49" s="9"/>
      <c r="H49" s="8">
        <f>SUM(OrderBal26[[#This Row],[Annual
(Actual)]:[Unpaid]])</f>
        <v>409988.93</v>
      </c>
    </row>
    <row r="50" spans="1:8" x14ac:dyDescent="0.25">
      <c r="A50" s="7" t="s">
        <v>551</v>
      </c>
      <c r="B50" s="7" t="s">
        <v>103</v>
      </c>
      <c r="C50" s="7" t="s">
        <v>104</v>
      </c>
      <c r="D50" s="7" t="s">
        <v>995</v>
      </c>
      <c r="E50" s="7" t="s">
        <v>929</v>
      </c>
      <c r="F50" s="8">
        <v>241673.41</v>
      </c>
      <c r="G50" s="9"/>
      <c r="H50" s="8">
        <f>SUM(OrderBal26[[#This Row],[Annual
(Actual)]:[Unpaid]])</f>
        <v>241673.41</v>
      </c>
    </row>
    <row r="51" spans="1:8" x14ac:dyDescent="0.25">
      <c r="A51" s="7" t="s">
        <v>552</v>
      </c>
      <c r="B51" s="7" t="s">
        <v>105</v>
      </c>
      <c r="C51" s="7" t="s">
        <v>106</v>
      </c>
      <c r="D51" s="7" t="s">
        <v>995</v>
      </c>
      <c r="E51" s="7" t="s">
        <v>929</v>
      </c>
      <c r="F51" s="8">
        <v>35051.5</v>
      </c>
      <c r="G51" s="9"/>
      <c r="H51" s="8">
        <f>SUM(OrderBal26[[#This Row],[Annual
(Actual)]:[Unpaid]])</f>
        <v>35051.5</v>
      </c>
    </row>
    <row r="52" spans="1:8" x14ac:dyDescent="0.25">
      <c r="A52" s="7" t="s">
        <v>553</v>
      </c>
      <c r="B52" s="7" t="s">
        <v>107</v>
      </c>
      <c r="C52" s="7" t="s">
        <v>108</v>
      </c>
      <c r="D52" s="7" t="s">
        <v>995</v>
      </c>
      <c r="E52" s="7" t="s">
        <v>929</v>
      </c>
      <c r="F52" s="8">
        <v>65456.05</v>
      </c>
      <c r="G52" s="9"/>
      <c r="H52" s="8">
        <f>SUM(OrderBal26[[#This Row],[Annual
(Actual)]:[Unpaid]])</f>
        <v>65456.05</v>
      </c>
    </row>
    <row r="53" spans="1:8" x14ac:dyDescent="0.25">
      <c r="A53" s="7" t="s">
        <v>554</v>
      </c>
      <c r="B53" s="7" t="s">
        <v>109</v>
      </c>
      <c r="C53" s="7" t="s">
        <v>110</v>
      </c>
      <c r="D53" s="7" t="s">
        <v>995</v>
      </c>
      <c r="E53" s="7" t="s">
        <v>929</v>
      </c>
      <c r="F53" s="8">
        <v>2246556.62</v>
      </c>
      <c r="G53" s="9"/>
      <c r="H53" s="8">
        <f>SUM(OrderBal26[[#This Row],[Annual
(Actual)]:[Unpaid]])</f>
        <v>2246556.62</v>
      </c>
    </row>
    <row r="54" spans="1:8" x14ac:dyDescent="0.25">
      <c r="A54" s="7" t="s">
        <v>556</v>
      </c>
      <c r="B54" s="7" t="s">
        <v>113</v>
      </c>
      <c r="C54" s="7" t="s">
        <v>114</v>
      </c>
      <c r="D54" s="7" t="s">
        <v>995</v>
      </c>
      <c r="E54" s="7" t="s">
        <v>881</v>
      </c>
      <c r="F54" s="8">
        <v>56187.16</v>
      </c>
      <c r="G54" s="9"/>
      <c r="H54" s="8">
        <f>SUM(OrderBal26[[#This Row],[Annual
(Actual)]:[Unpaid]])</f>
        <v>56187.16</v>
      </c>
    </row>
    <row r="55" spans="1:8" x14ac:dyDescent="0.25">
      <c r="A55" s="7" t="s">
        <v>557</v>
      </c>
      <c r="B55" s="7" t="s">
        <v>115</v>
      </c>
      <c r="C55" s="7" t="s">
        <v>116</v>
      </c>
      <c r="D55" s="7" t="s">
        <v>880</v>
      </c>
      <c r="E55" s="7" t="s">
        <v>929</v>
      </c>
      <c r="F55" s="8">
        <v>-0.03</v>
      </c>
      <c r="G55" s="9"/>
      <c r="H55" s="8">
        <f>SUM(OrderBal26[[#This Row],[Annual
(Actual)]:[Unpaid]])</f>
        <v>-0.03</v>
      </c>
    </row>
    <row r="56" spans="1:8" x14ac:dyDescent="0.25">
      <c r="A56" s="7" t="s">
        <v>558</v>
      </c>
      <c r="B56" s="7" t="s">
        <v>117</v>
      </c>
      <c r="C56" s="7" t="s">
        <v>118</v>
      </c>
      <c r="D56" s="7" t="s">
        <v>995</v>
      </c>
      <c r="E56" s="7" t="s">
        <v>929</v>
      </c>
      <c r="F56" s="8">
        <v>435630.43</v>
      </c>
      <c r="G56" s="9"/>
      <c r="H56" s="8">
        <f>SUM(OrderBal26[[#This Row],[Annual
(Actual)]:[Unpaid]])</f>
        <v>435630.43</v>
      </c>
    </row>
    <row r="57" spans="1:8" x14ac:dyDescent="0.25">
      <c r="A57" s="7" t="s">
        <v>559</v>
      </c>
      <c r="B57" s="7" t="s">
        <v>119</v>
      </c>
      <c r="C57" s="7" t="s">
        <v>120</v>
      </c>
      <c r="D57" s="7" t="s">
        <v>995</v>
      </c>
      <c r="E57" s="7" t="s">
        <v>929</v>
      </c>
      <c r="F57" s="8">
        <v>37511.800000000003</v>
      </c>
      <c r="G57" s="9"/>
      <c r="H57" s="8">
        <f>SUM(OrderBal26[[#This Row],[Annual
(Actual)]:[Unpaid]])</f>
        <v>37511.800000000003</v>
      </c>
    </row>
    <row r="58" spans="1:8" x14ac:dyDescent="0.25">
      <c r="A58" s="7" t="s">
        <v>560</v>
      </c>
      <c r="B58" s="7" t="s">
        <v>121</v>
      </c>
      <c r="C58" s="7" t="s">
        <v>122</v>
      </c>
      <c r="D58" s="7" t="s">
        <v>995</v>
      </c>
      <c r="E58" s="7" t="s">
        <v>929</v>
      </c>
      <c r="F58" s="8">
        <v>405105.4</v>
      </c>
      <c r="G58" s="9"/>
      <c r="H58" s="8">
        <f>SUM(OrderBal26[[#This Row],[Annual
(Actual)]:[Unpaid]])</f>
        <v>405105.4</v>
      </c>
    </row>
    <row r="59" spans="1:8" x14ac:dyDescent="0.25">
      <c r="A59" s="7" t="s">
        <v>561</v>
      </c>
      <c r="B59" s="7" t="s">
        <v>123</v>
      </c>
      <c r="C59" s="7" t="s">
        <v>124</v>
      </c>
      <c r="D59" s="7" t="s">
        <v>995</v>
      </c>
      <c r="E59" s="7" t="s">
        <v>929</v>
      </c>
      <c r="F59" s="8">
        <v>41166.83</v>
      </c>
      <c r="G59" s="9"/>
      <c r="H59" s="8">
        <f>SUM(OrderBal26[[#This Row],[Annual
(Actual)]:[Unpaid]])</f>
        <v>41166.83</v>
      </c>
    </row>
    <row r="60" spans="1:8" x14ac:dyDescent="0.25">
      <c r="A60" s="7" t="s">
        <v>562</v>
      </c>
      <c r="B60" s="7" t="s">
        <v>125</v>
      </c>
      <c r="C60" s="7" t="s">
        <v>126</v>
      </c>
      <c r="D60" s="7" t="s">
        <v>12</v>
      </c>
      <c r="E60" s="7" t="s">
        <v>929</v>
      </c>
      <c r="F60" s="8">
        <v>0.2</v>
      </c>
      <c r="G60" s="9"/>
      <c r="H60" s="8">
        <f>SUM(OrderBal26[[#This Row],[Annual
(Actual)]:[Unpaid]])</f>
        <v>0.2</v>
      </c>
    </row>
    <row r="61" spans="1:8" x14ac:dyDescent="0.25">
      <c r="A61" s="7" t="s">
        <v>563</v>
      </c>
      <c r="B61" s="7" t="s">
        <v>127</v>
      </c>
      <c r="C61" s="7" t="s">
        <v>126</v>
      </c>
      <c r="D61" s="7" t="s">
        <v>995</v>
      </c>
      <c r="E61" s="7" t="s">
        <v>929</v>
      </c>
      <c r="F61" s="8">
        <v>804476.15</v>
      </c>
      <c r="G61" s="9"/>
      <c r="H61" s="8">
        <f>SUM(OrderBal26[[#This Row],[Annual
(Actual)]:[Unpaid]])</f>
        <v>804476.15</v>
      </c>
    </row>
    <row r="62" spans="1:8" x14ac:dyDescent="0.25">
      <c r="A62" s="7" t="s">
        <v>564</v>
      </c>
      <c r="B62" s="7" t="s">
        <v>128</v>
      </c>
      <c r="C62" s="7" t="s">
        <v>126</v>
      </c>
      <c r="D62" s="7" t="s">
        <v>995</v>
      </c>
      <c r="E62" s="7" t="s">
        <v>929</v>
      </c>
      <c r="F62" s="8">
        <v>108176.49</v>
      </c>
      <c r="G62" s="9"/>
      <c r="H62" s="8">
        <f>SUM(OrderBal26[[#This Row],[Annual
(Actual)]:[Unpaid]])</f>
        <v>108176.49</v>
      </c>
    </row>
    <row r="63" spans="1:8" x14ac:dyDescent="0.25">
      <c r="A63" s="7" t="s">
        <v>565</v>
      </c>
      <c r="B63" s="7" t="s">
        <v>129</v>
      </c>
      <c r="C63" s="7" t="s">
        <v>130</v>
      </c>
      <c r="D63" s="7" t="s">
        <v>995</v>
      </c>
      <c r="E63" s="7" t="s">
        <v>929</v>
      </c>
      <c r="F63" s="8">
        <v>20588.27</v>
      </c>
      <c r="G63" s="9"/>
      <c r="H63" s="8">
        <f>SUM(OrderBal26[[#This Row],[Annual
(Actual)]:[Unpaid]])</f>
        <v>20588.27</v>
      </c>
    </row>
    <row r="64" spans="1:8" x14ac:dyDescent="0.25">
      <c r="A64" s="7" t="s">
        <v>914</v>
      </c>
      <c r="B64" s="7" t="s">
        <v>915</v>
      </c>
      <c r="C64" s="7" t="s">
        <v>130</v>
      </c>
      <c r="D64" s="7" t="s">
        <v>995</v>
      </c>
      <c r="E64" s="7" t="s">
        <v>929</v>
      </c>
      <c r="F64" s="8">
        <v>8910.68</v>
      </c>
      <c r="G64" s="9"/>
      <c r="H64" s="8">
        <f>SUM(OrderBal26[[#This Row],[Annual
(Actual)]:[Unpaid]])</f>
        <v>8910.68</v>
      </c>
    </row>
    <row r="65" spans="1:8" x14ac:dyDescent="0.25">
      <c r="A65" s="7" t="s">
        <v>566</v>
      </c>
      <c r="B65" s="7" t="s">
        <v>131</v>
      </c>
      <c r="C65" s="7" t="s">
        <v>130</v>
      </c>
      <c r="D65" s="7" t="s">
        <v>995</v>
      </c>
      <c r="E65" s="7" t="s">
        <v>929</v>
      </c>
      <c r="F65" s="8">
        <v>669457.74</v>
      </c>
      <c r="G65" s="9"/>
      <c r="H65" s="8">
        <f>SUM(OrderBal26[[#This Row],[Annual
(Actual)]:[Unpaid]])</f>
        <v>669457.74</v>
      </c>
    </row>
    <row r="66" spans="1:8" x14ac:dyDescent="0.25">
      <c r="A66" s="7" t="s">
        <v>567</v>
      </c>
      <c r="B66" s="7" t="s">
        <v>952</v>
      </c>
      <c r="C66" s="7" t="s">
        <v>133</v>
      </c>
      <c r="D66" s="7" t="s">
        <v>995</v>
      </c>
      <c r="E66" s="7" t="s">
        <v>929</v>
      </c>
      <c r="F66" s="8">
        <v>98915.47</v>
      </c>
      <c r="G66" s="9"/>
      <c r="H66" s="8">
        <f>SUM(OrderBal26[[#This Row],[Annual
(Actual)]:[Unpaid]])</f>
        <v>98915.47</v>
      </c>
    </row>
    <row r="67" spans="1:8" x14ac:dyDescent="0.25">
      <c r="A67" s="7" t="s">
        <v>568</v>
      </c>
      <c r="B67" s="7" t="s">
        <v>134</v>
      </c>
      <c r="C67" s="7" t="s">
        <v>135</v>
      </c>
      <c r="D67" s="7" t="s">
        <v>995</v>
      </c>
      <c r="E67" s="7" t="s">
        <v>929</v>
      </c>
      <c r="F67" s="8">
        <v>113082.64</v>
      </c>
      <c r="G67" s="9"/>
      <c r="H67" s="8">
        <f>SUM(OrderBal26[[#This Row],[Annual
(Actual)]:[Unpaid]])</f>
        <v>113082.64</v>
      </c>
    </row>
    <row r="68" spans="1:8" x14ac:dyDescent="0.25">
      <c r="A68" s="7" t="s">
        <v>569</v>
      </c>
      <c r="B68" s="7" t="s">
        <v>136</v>
      </c>
      <c r="C68" s="7" t="s">
        <v>137</v>
      </c>
      <c r="D68" s="7" t="s">
        <v>995</v>
      </c>
      <c r="E68" s="7" t="s">
        <v>881</v>
      </c>
      <c r="F68" s="8">
        <v>26268.49</v>
      </c>
      <c r="G68" s="9"/>
      <c r="H68" s="8">
        <f>SUM(OrderBal26[[#This Row],[Annual
(Actual)]:[Unpaid]])</f>
        <v>26268.49</v>
      </c>
    </row>
    <row r="69" spans="1:8" x14ac:dyDescent="0.25">
      <c r="A69" s="7" t="s">
        <v>570</v>
      </c>
      <c r="B69" s="7" t="s">
        <v>138</v>
      </c>
      <c r="C69" s="7" t="s">
        <v>139</v>
      </c>
      <c r="D69" s="7" t="s">
        <v>995</v>
      </c>
      <c r="E69" s="7" t="s">
        <v>929</v>
      </c>
      <c r="F69" s="8">
        <v>109995.98</v>
      </c>
      <c r="G69" s="9"/>
      <c r="H69" s="8">
        <f>SUM(OrderBal26[[#This Row],[Annual
(Actual)]:[Unpaid]])</f>
        <v>109995.98</v>
      </c>
    </row>
    <row r="70" spans="1:8" x14ac:dyDescent="0.25">
      <c r="A70" s="7" t="s">
        <v>571</v>
      </c>
      <c r="B70" s="7" t="s">
        <v>140</v>
      </c>
      <c r="C70" s="7" t="s">
        <v>141</v>
      </c>
      <c r="D70" s="7" t="s">
        <v>995</v>
      </c>
      <c r="E70" s="7" t="s">
        <v>929</v>
      </c>
      <c r="F70" s="8">
        <v>1124051.49</v>
      </c>
      <c r="G70" s="9"/>
      <c r="H70" s="8">
        <f>SUM(OrderBal26[[#This Row],[Annual
(Actual)]:[Unpaid]])</f>
        <v>1124051.49</v>
      </c>
    </row>
    <row r="71" spans="1:8" x14ac:dyDescent="0.25">
      <c r="A71" s="7" t="s">
        <v>572</v>
      </c>
      <c r="B71" s="7" t="s">
        <v>142</v>
      </c>
      <c r="C71" s="7" t="s">
        <v>143</v>
      </c>
      <c r="D71" s="7" t="s">
        <v>995</v>
      </c>
      <c r="E71" s="7" t="s">
        <v>929</v>
      </c>
      <c r="F71" s="8">
        <v>49933.4</v>
      </c>
      <c r="G71" s="9"/>
      <c r="H71" s="8">
        <f>SUM(OrderBal26[[#This Row],[Annual
(Actual)]:[Unpaid]])</f>
        <v>49933.4</v>
      </c>
    </row>
    <row r="72" spans="1:8" ht="12" customHeight="1" x14ac:dyDescent="0.25">
      <c r="A72" s="7" t="s">
        <v>573</v>
      </c>
      <c r="B72" s="7" t="s">
        <v>144</v>
      </c>
      <c r="C72" s="7" t="s">
        <v>145</v>
      </c>
      <c r="D72" s="7" t="s">
        <v>146</v>
      </c>
      <c r="E72" s="7" t="s">
        <v>929</v>
      </c>
      <c r="F72" s="8">
        <v>-0.03</v>
      </c>
      <c r="G72" s="9"/>
      <c r="H72" s="8">
        <f>SUM(OrderBal26[[#This Row],[Annual
(Actual)]:[Unpaid]])</f>
        <v>-0.03</v>
      </c>
    </row>
    <row r="73" spans="1:8" x14ac:dyDescent="0.25">
      <c r="A73" s="7" t="s">
        <v>574</v>
      </c>
      <c r="B73" s="7" t="s">
        <v>147</v>
      </c>
      <c r="C73" s="7" t="s">
        <v>148</v>
      </c>
      <c r="D73" s="7" t="s">
        <v>995</v>
      </c>
      <c r="E73" s="7" t="s">
        <v>929</v>
      </c>
      <c r="F73" s="8">
        <v>55767.78</v>
      </c>
      <c r="G73" s="9"/>
      <c r="H73" s="8">
        <f>SUM(OrderBal26[[#This Row],[Annual
(Actual)]:[Unpaid]])</f>
        <v>55767.78</v>
      </c>
    </row>
    <row r="74" spans="1:8" x14ac:dyDescent="0.25">
      <c r="A74" s="7" t="s">
        <v>575</v>
      </c>
      <c r="B74" s="7" t="s">
        <v>149</v>
      </c>
      <c r="C74" s="7" t="s">
        <v>150</v>
      </c>
      <c r="D74" s="7" t="s">
        <v>995</v>
      </c>
      <c r="E74" s="7" t="s">
        <v>929</v>
      </c>
      <c r="F74" s="8">
        <v>486758.81</v>
      </c>
      <c r="G74" s="9"/>
      <c r="H74" s="8">
        <f>SUM(OrderBal26[[#This Row],[Annual
(Actual)]:[Unpaid]])</f>
        <v>486758.81</v>
      </c>
    </row>
    <row r="75" spans="1:8" x14ac:dyDescent="0.25">
      <c r="A75" s="7" t="s">
        <v>576</v>
      </c>
      <c r="B75" s="7" t="s">
        <v>151</v>
      </c>
      <c r="C75" s="7" t="s">
        <v>152</v>
      </c>
      <c r="D75" s="7" t="s">
        <v>995</v>
      </c>
      <c r="E75" s="7" t="s">
        <v>881</v>
      </c>
      <c r="F75" s="8">
        <v>594546.51</v>
      </c>
      <c r="G75" s="9"/>
      <c r="H75" s="8">
        <f>SUM(OrderBal26[[#This Row],[Annual
(Actual)]:[Unpaid]])</f>
        <v>594546.51</v>
      </c>
    </row>
    <row r="76" spans="1:8" x14ac:dyDescent="0.25">
      <c r="A76" s="7" t="s">
        <v>939</v>
      </c>
      <c r="B76" s="7" t="s">
        <v>940</v>
      </c>
      <c r="C76" s="7" t="s">
        <v>941</v>
      </c>
      <c r="D76" s="7" t="s">
        <v>995</v>
      </c>
      <c r="E76" s="7" t="s">
        <v>929</v>
      </c>
      <c r="F76" s="8">
        <v>365727.65</v>
      </c>
      <c r="G76" s="10"/>
      <c r="H76" s="8">
        <f>SUM(OrderBal26[[#This Row],[Annual
(Actual)]:[Unpaid]])</f>
        <v>365727.65</v>
      </c>
    </row>
    <row r="77" spans="1:8" x14ac:dyDescent="0.25">
      <c r="A77" s="7" t="s">
        <v>577</v>
      </c>
      <c r="B77" s="7" t="s">
        <v>153</v>
      </c>
      <c r="C77" s="7" t="s">
        <v>154</v>
      </c>
      <c r="D77" s="7" t="s">
        <v>841</v>
      </c>
      <c r="E77" s="7" t="s">
        <v>929</v>
      </c>
      <c r="F77" s="8">
        <v>0.12</v>
      </c>
      <c r="G77" s="10"/>
      <c r="H77" s="8">
        <f>SUM(OrderBal26[[#This Row],[Annual
(Actual)]:[Unpaid]])</f>
        <v>0.12</v>
      </c>
    </row>
    <row r="78" spans="1:8" x14ac:dyDescent="0.25">
      <c r="A78" s="7" t="s">
        <v>578</v>
      </c>
      <c r="B78" s="7" t="s">
        <v>155</v>
      </c>
      <c r="C78" s="7" t="s">
        <v>156</v>
      </c>
      <c r="D78" s="7" t="s">
        <v>880</v>
      </c>
      <c r="E78" s="7" t="s">
        <v>929</v>
      </c>
      <c r="F78" s="8">
        <v>-0.02</v>
      </c>
      <c r="G78" s="11"/>
      <c r="H78" s="8">
        <f>SUM(OrderBal26[[#This Row],[Annual
(Actual)]:[Unpaid]])</f>
        <v>-0.02</v>
      </c>
    </row>
    <row r="79" spans="1:8" x14ac:dyDescent="0.25">
      <c r="A79" s="7" t="s">
        <v>579</v>
      </c>
      <c r="B79" s="7" t="s">
        <v>157</v>
      </c>
      <c r="C79" s="7" t="s">
        <v>158</v>
      </c>
      <c r="D79" s="7" t="s">
        <v>995</v>
      </c>
      <c r="E79" s="7" t="s">
        <v>929</v>
      </c>
      <c r="F79" s="8">
        <v>-0.04</v>
      </c>
      <c r="G79" s="9"/>
      <c r="H79" s="8">
        <f>SUM(OrderBal26[[#This Row],[Annual
(Actual)]:[Unpaid]])</f>
        <v>-0.04</v>
      </c>
    </row>
    <row r="80" spans="1:8" x14ac:dyDescent="0.25">
      <c r="A80" s="7" t="s">
        <v>580</v>
      </c>
      <c r="B80" s="7" t="s">
        <v>159</v>
      </c>
      <c r="C80" s="7" t="s">
        <v>160</v>
      </c>
      <c r="D80" s="7" t="s">
        <v>995</v>
      </c>
      <c r="E80" s="7" t="s">
        <v>929</v>
      </c>
      <c r="F80" s="8">
        <v>528841.59</v>
      </c>
      <c r="G80" s="9"/>
      <c r="H80" s="8">
        <f>SUM(OrderBal26[[#This Row],[Annual
(Actual)]:[Unpaid]])</f>
        <v>528841.59</v>
      </c>
    </row>
    <row r="81" spans="1:8" x14ac:dyDescent="0.25">
      <c r="A81" s="7" t="s">
        <v>581</v>
      </c>
      <c r="B81" s="7" t="s">
        <v>916</v>
      </c>
      <c r="C81" s="7" t="s">
        <v>162</v>
      </c>
      <c r="D81" s="7" t="s">
        <v>995</v>
      </c>
      <c r="E81" s="7" t="s">
        <v>929</v>
      </c>
      <c r="F81" s="8">
        <v>571347.24</v>
      </c>
      <c r="G81" s="9"/>
      <c r="H81" s="8">
        <f>SUM(OrderBal26[[#This Row],[Annual
(Actual)]:[Unpaid]])</f>
        <v>571347.24</v>
      </c>
    </row>
    <row r="82" spans="1:8" x14ac:dyDescent="0.25">
      <c r="A82" s="7" t="s">
        <v>582</v>
      </c>
      <c r="B82" s="7" t="s">
        <v>163</v>
      </c>
      <c r="C82" s="7" t="s">
        <v>164</v>
      </c>
      <c r="D82" s="7" t="s">
        <v>995</v>
      </c>
      <c r="E82" s="7" t="s">
        <v>929</v>
      </c>
      <c r="F82" s="8">
        <v>28236.080000000002</v>
      </c>
      <c r="G82" s="9"/>
      <c r="H82" s="8">
        <f>SUM(OrderBal26[[#This Row],[Annual
(Actual)]:[Unpaid]])</f>
        <v>28236.080000000002</v>
      </c>
    </row>
    <row r="83" spans="1:8" x14ac:dyDescent="0.25">
      <c r="A83" s="7" t="s">
        <v>583</v>
      </c>
      <c r="B83" s="7" t="s">
        <v>165</v>
      </c>
      <c r="C83" s="7" t="s">
        <v>166</v>
      </c>
      <c r="D83" s="7" t="s">
        <v>995</v>
      </c>
      <c r="E83" s="7" t="s">
        <v>929</v>
      </c>
      <c r="F83" s="8">
        <v>178750</v>
      </c>
      <c r="G83" s="9"/>
      <c r="H83" s="8">
        <f>SUM(OrderBal26[[#This Row],[Annual
(Actual)]:[Unpaid]])</f>
        <v>178750</v>
      </c>
    </row>
    <row r="84" spans="1:8" x14ac:dyDescent="0.25">
      <c r="A84" s="7" t="s">
        <v>584</v>
      </c>
      <c r="B84" s="7" t="s">
        <v>167</v>
      </c>
      <c r="C84" s="7" t="s">
        <v>168</v>
      </c>
      <c r="D84" s="7" t="s">
        <v>995</v>
      </c>
      <c r="E84" s="7" t="s">
        <v>929</v>
      </c>
      <c r="F84" s="8">
        <v>-0.11</v>
      </c>
      <c r="G84" s="9"/>
      <c r="H84" s="8">
        <f>SUM(OrderBal26[[#This Row],[Annual
(Actual)]:[Unpaid]])</f>
        <v>-0.11</v>
      </c>
    </row>
    <row r="85" spans="1:8" x14ac:dyDescent="0.25">
      <c r="A85" s="7" t="s">
        <v>585</v>
      </c>
      <c r="B85" s="7" t="s">
        <v>169</v>
      </c>
      <c r="C85" s="7" t="s">
        <v>168</v>
      </c>
      <c r="D85" s="7" t="s">
        <v>995</v>
      </c>
      <c r="E85" s="7" t="s">
        <v>929</v>
      </c>
      <c r="F85" s="8">
        <v>79166.509999999995</v>
      </c>
      <c r="G85" s="9"/>
      <c r="H85" s="8">
        <f>SUM(OrderBal26[[#This Row],[Annual
(Actual)]:[Unpaid]])</f>
        <v>79166.509999999995</v>
      </c>
    </row>
    <row r="86" spans="1:8" x14ac:dyDescent="0.25">
      <c r="A86" s="7" t="s">
        <v>586</v>
      </c>
      <c r="B86" s="7" t="s">
        <v>170</v>
      </c>
      <c r="C86" s="7" t="s">
        <v>171</v>
      </c>
      <c r="D86" s="7" t="s">
        <v>995</v>
      </c>
      <c r="E86" s="7" t="s">
        <v>929</v>
      </c>
      <c r="F86" s="8">
        <v>1139007.5900000001</v>
      </c>
      <c r="G86" s="9"/>
      <c r="H86" s="8">
        <f>SUM(OrderBal26[[#This Row],[Annual
(Actual)]:[Unpaid]])</f>
        <v>1139007.5900000001</v>
      </c>
    </row>
    <row r="87" spans="1:8" x14ac:dyDescent="0.25">
      <c r="A87" s="7" t="s">
        <v>587</v>
      </c>
      <c r="B87" s="7" t="s">
        <v>172</v>
      </c>
      <c r="C87" s="7" t="s">
        <v>173</v>
      </c>
      <c r="D87" s="7" t="s">
        <v>995</v>
      </c>
      <c r="E87" s="7" t="s">
        <v>929</v>
      </c>
      <c r="F87" s="8">
        <v>12895.14</v>
      </c>
      <c r="G87" s="9"/>
      <c r="H87" s="8">
        <f>SUM(OrderBal26[[#This Row],[Annual
(Actual)]:[Unpaid]])</f>
        <v>12895.14</v>
      </c>
    </row>
    <row r="88" spans="1:8" x14ac:dyDescent="0.25">
      <c r="A88" s="7" t="s">
        <v>588</v>
      </c>
      <c r="B88" s="7" t="s">
        <v>174</v>
      </c>
      <c r="C88" s="7" t="s">
        <v>175</v>
      </c>
      <c r="D88" s="7" t="s">
        <v>912</v>
      </c>
      <c r="E88" s="7" t="s">
        <v>929</v>
      </c>
      <c r="F88" s="8">
        <v>373229.82</v>
      </c>
      <c r="G88" s="9"/>
      <c r="H88" s="8">
        <f>SUM(OrderBal26[[#This Row],[Annual
(Actual)]:[Unpaid]])</f>
        <v>373229.82</v>
      </c>
    </row>
    <row r="89" spans="1:8" x14ac:dyDescent="0.25">
      <c r="A89" s="7" t="s">
        <v>589</v>
      </c>
      <c r="B89" s="7" t="s">
        <v>176</v>
      </c>
      <c r="C89" s="7" t="s">
        <v>177</v>
      </c>
      <c r="D89" s="7" t="s">
        <v>812</v>
      </c>
      <c r="E89" s="7" t="s">
        <v>881</v>
      </c>
      <c r="F89" s="8">
        <v>-0.06</v>
      </c>
      <c r="G89" s="9"/>
      <c r="H89" s="8">
        <f>SUM(OrderBal26[[#This Row],[Annual
(Actual)]:[Unpaid]])</f>
        <v>-0.06</v>
      </c>
    </row>
    <row r="90" spans="1:8" x14ac:dyDescent="0.25">
      <c r="A90" s="7" t="s">
        <v>590</v>
      </c>
      <c r="B90" s="7" t="s">
        <v>178</v>
      </c>
      <c r="C90" s="7" t="s">
        <v>179</v>
      </c>
      <c r="D90" s="7" t="s">
        <v>26</v>
      </c>
      <c r="E90" s="7" t="s">
        <v>929</v>
      </c>
      <c r="F90" s="8">
        <v>-0.16</v>
      </c>
      <c r="G90" s="9"/>
      <c r="H90" s="8">
        <f>SUM(OrderBal26[[#This Row],[Annual
(Actual)]:[Unpaid]])</f>
        <v>-0.16</v>
      </c>
    </row>
    <row r="91" spans="1:8" ht="13.5" customHeight="1" x14ac:dyDescent="0.25">
      <c r="A91" s="7" t="s">
        <v>591</v>
      </c>
      <c r="B91" s="7" t="s">
        <v>180</v>
      </c>
      <c r="C91" s="7" t="s">
        <v>181</v>
      </c>
      <c r="D91" s="7" t="s">
        <v>995</v>
      </c>
      <c r="E91" s="7" t="s">
        <v>881</v>
      </c>
      <c r="F91" s="8">
        <v>121275.7</v>
      </c>
      <c r="G91" s="9"/>
      <c r="H91" s="8">
        <f>SUM(OrderBal26[[#This Row],[Annual
(Actual)]:[Unpaid]])</f>
        <v>121275.7</v>
      </c>
    </row>
    <row r="92" spans="1:8" ht="12" customHeight="1" x14ac:dyDescent="0.25">
      <c r="A92" s="7" t="s">
        <v>592</v>
      </c>
      <c r="B92" s="7" t="s">
        <v>182</v>
      </c>
      <c r="C92" s="7" t="s">
        <v>183</v>
      </c>
      <c r="D92" s="7" t="s">
        <v>995</v>
      </c>
      <c r="E92" s="7" t="s">
        <v>929</v>
      </c>
      <c r="F92" s="8">
        <v>47879.18</v>
      </c>
      <c r="G92" s="9"/>
      <c r="H92" s="8">
        <f>SUM(OrderBal26[[#This Row],[Annual
(Actual)]:[Unpaid]])</f>
        <v>47879.18</v>
      </c>
    </row>
    <row r="93" spans="1:8" x14ac:dyDescent="0.25">
      <c r="A93" s="7" t="s">
        <v>824</v>
      </c>
      <c r="B93" s="7" t="s">
        <v>825</v>
      </c>
      <c r="C93" s="7" t="s">
        <v>826</v>
      </c>
      <c r="D93" s="7" t="s">
        <v>995</v>
      </c>
      <c r="E93" s="7" t="s">
        <v>929</v>
      </c>
      <c r="F93" s="8">
        <v>870128.72</v>
      </c>
      <c r="G93" s="9"/>
      <c r="H93" s="8">
        <f>SUM(OrderBal26[[#This Row],[Annual
(Actual)]:[Unpaid]])</f>
        <v>870128.72</v>
      </c>
    </row>
    <row r="94" spans="1:8" x14ac:dyDescent="0.25">
      <c r="A94" s="7" t="s">
        <v>593</v>
      </c>
      <c r="B94" s="7" t="s">
        <v>184</v>
      </c>
      <c r="C94" s="7" t="s">
        <v>185</v>
      </c>
      <c r="D94" s="7" t="s">
        <v>995</v>
      </c>
      <c r="E94" s="7" t="s">
        <v>929</v>
      </c>
      <c r="F94" s="8">
        <v>260032.16</v>
      </c>
      <c r="G94" s="9"/>
      <c r="H94" s="8">
        <f>SUM(OrderBal26[[#This Row],[Annual
(Actual)]:[Unpaid]])</f>
        <v>260032.16</v>
      </c>
    </row>
    <row r="95" spans="1:8" x14ac:dyDescent="0.25">
      <c r="A95" s="7" t="s">
        <v>594</v>
      </c>
      <c r="B95" s="7" t="s">
        <v>186</v>
      </c>
      <c r="C95" s="7" t="s">
        <v>187</v>
      </c>
      <c r="D95" s="7" t="s">
        <v>983</v>
      </c>
      <c r="E95" s="7" t="s">
        <v>929</v>
      </c>
      <c r="F95" s="8">
        <v>190005.02</v>
      </c>
      <c r="G95" s="9"/>
      <c r="H95" s="8">
        <f>SUM(OrderBal26[[#This Row],[Annual
(Actual)]:[Unpaid]])</f>
        <v>190005.02</v>
      </c>
    </row>
    <row r="96" spans="1:8" x14ac:dyDescent="0.25">
      <c r="A96" s="7" t="s">
        <v>595</v>
      </c>
      <c r="B96" s="7" t="s">
        <v>188</v>
      </c>
      <c r="C96" s="7" t="s">
        <v>189</v>
      </c>
      <c r="D96" s="7" t="s">
        <v>995</v>
      </c>
      <c r="E96" s="7" t="s">
        <v>929</v>
      </c>
      <c r="F96" s="8">
        <v>229855.46</v>
      </c>
      <c r="G96" s="9"/>
      <c r="H96" s="8">
        <f>SUM(OrderBal26[[#This Row],[Annual
(Actual)]:[Unpaid]])</f>
        <v>229855.46</v>
      </c>
    </row>
    <row r="97" spans="1:8" x14ac:dyDescent="0.25">
      <c r="A97" s="7" t="s">
        <v>596</v>
      </c>
      <c r="B97" s="7" t="s">
        <v>190</v>
      </c>
      <c r="C97" s="7" t="s">
        <v>191</v>
      </c>
      <c r="D97" s="7" t="s">
        <v>995</v>
      </c>
      <c r="E97" s="7" t="s">
        <v>881</v>
      </c>
      <c r="F97" s="8">
        <v>2274.29</v>
      </c>
      <c r="G97" s="9"/>
      <c r="H97" s="8">
        <f>SUM(OrderBal26[[#This Row],[Annual
(Actual)]:[Unpaid]])</f>
        <v>2274.29</v>
      </c>
    </row>
    <row r="98" spans="1:8" x14ac:dyDescent="0.25">
      <c r="A98" s="7" t="s">
        <v>597</v>
      </c>
      <c r="B98" s="7" t="s">
        <v>192</v>
      </c>
      <c r="C98" s="7" t="s">
        <v>193</v>
      </c>
      <c r="D98" s="7" t="s">
        <v>995</v>
      </c>
      <c r="E98" s="7" t="s">
        <v>929</v>
      </c>
      <c r="F98" s="8">
        <v>19894.25</v>
      </c>
      <c r="G98" s="9"/>
      <c r="H98" s="8">
        <f>SUM(OrderBal26[[#This Row],[Annual
(Actual)]:[Unpaid]])</f>
        <v>19894.25</v>
      </c>
    </row>
    <row r="99" spans="1:8" x14ac:dyDescent="0.25">
      <c r="A99" s="7" t="s">
        <v>599</v>
      </c>
      <c r="B99" s="7" t="s">
        <v>196</v>
      </c>
      <c r="C99" s="7" t="s">
        <v>197</v>
      </c>
      <c r="D99" s="7" t="s">
        <v>995</v>
      </c>
      <c r="E99" s="7" t="s">
        <v>48</v>
      </c>
      <c r="F99" s="8">
        <v>75782.59</v>
      </c>
      <c r="G99" s="9"/>
      <c r="H99" s="8">
        <f>SUM(OrderBal26[[#This Row],[Annual
(Actual)]:[Unpaid]])</f>
        <v>75782.59</v>
      </c>
    </row>
    <row r="100" spans="1:8" x14ac:dyDescent="0.25">
      <c r="A100" s="7" t="s">
        <v>600</v>
      </c>
      <c r="B100" s="7" t="s">
        <v>984</v>
      </c>
      <c r="C100" s="7" t="s">
        <v>199</v>
      </c>
      <c r="D100" s="7" t="s">
        <v>995</v>
      </c>
      <c r="E100" s="7" t="s">
        <v>929</v>
      </c>
      <c r="F100" s="8">
        <v>124664.02</v>
      </c>
      <c r="G100" s="9"/>
      <c r="H100" s="8">
        <f>SUM(OrderBal26[[#This Row],[Annual
(Actual)]:[Unpaid]])</f>
        <v>124664.02</v>
      </c>
    </row>
    <row r="101" spans="1:8" x14ac:dyDescent="0.25">
      <c r="A101" s="7" t="s">
        <v>601</v>
      </c>
      <c r="B101" s="7" t="s">
        <v>200</v>
      </c>
      <c r="C101" s="7" t="s">
        <v>201</v>
      </c>
      <c r="D101" s="7" t="s">
        <v>995</v>
      </c>
      <c r="E101" s="7" t="s">
        <v>929</v>
      </c>
      <c r="F101" s="8">
        <v>172147.53</v>
      </c>
      <c r="G101" s="9"/>
      <c r="H101" s="8">
        <f>SUM(OrderBal26[[#This Row],[Annual
(Actual)]:[Unpaid]])</f>
        <v>172147.53</v>
      </c>
    </row>
    <row r="102" spans="1:8" x14ac:dyDescent="0.25">
      <c r="A102" s="7" t="s">
        <v>602</v>
      </c>
      <c r="B102" s="7" t="s">
        <v>202</v>
      </c>
      <c r="C102" s="7" t="s">
        <v>203</v>
      </c>
      <c r="D102" s="7" t="s">
        <v>204</v>
      </c>
      <c r="E102" s="7" t="s">
        <v>881</v>
      </c>
      <c r="F102" s="8">
        <v>-0.17</v>
      </c>
      <c r="G102" s="9"/>
      <c r="H102" s="8">
        <f>SUM(OrderBal26[[#This Row],[Annual
(Actual)]:[Unpaid]])</f>
        <v>-0.17</v>
      </c>
    </row>
    <row r="103" spans="1:8" x14ac:dyDescent="0.25">
      <c r="A103" s="7" t="s">
        <v>603</v>
      </c>
      <c r="B103" s="7" t="s">
        <v>205</v>
      </c>
      <c r="C103" s="7" t="s">
        <v>206</v>
      </c>
      <c r="D103" s="7" t="s">
        <v>995</v>
      </c>
      <c r="E103" s="7" t="s">
        <v>48</v>
      </c>
      <c r="F103" s="8">
        <v>237705.69</v>
      </c>
      <c r="G103" s="12"/>
      <c r="H103" s="8">
        <f>SUM(OrderBal26[[#This Row],[Annual
(Actual)]:[Unpaid]])</f>
        <v>237705.69</v>
      </c>
    </row>
    <row r="104" spans="1:8" x14ac:dyDescent="0.25">
      <c r="A104" s="7" t="s">
        <v>604</v>
      </c>
      <c r="B104" s="7" t="s">
        <v>207</v>
      </c>
      <c r="C104" s="7" t="s">
        <v>208</v>
      </c>
      <c r="D104" s="7" t="s">
        <v>995</v>
      </c>
      <c r="E104" s="7" t="s">
        <v>929</v>
      </c>
      <c r="F104" s="8">
        <v>164666.72</v>
      </c>
      <c r="G104" s="9"/>
      <c r="H104" s="8">
        <f>SUM(OrderBal26[[#This Row],[Annual
(Actual)]:[Unpaid]])</f>
        <v>164666.72</v>
      </c>
    </row>
    <row r="105" spans="1:8" x14ac:dyDescent="0.25">
      <c r="A105" s="7" t="s">
        <v>605</v>
      </c>
      <c r="B105" s="7" t="s">
        <v>209</v>
      </c>
      <c r="C105" s="7" t="s">
        <v>208</v>
      </c>
      <c r="D105" s="7" t="s">
        <v>995</v>
      </c>
      <c r="E105" s="7" t="s">
        <v>929</v>
      </c>
      <c r="F105" s="8">
        <v>935250</v>
      </c>
      <c r="G105" s="9"/>
      <c r="H105" s="8">
        <f>SUM(OrderBal26[[#This Row],[Annual
(Actual)]:[Unpaid]])</f>
        <v>935250</v>
      </c>
    </row>
    <row r="106" spans="1:8" x14ac:dyDescent="0.25">
      <c r="A106" s="7" t="s">
        <v>606</v>
      </c>
      <c r="B106" s="7" t="s">
        <v>210</v>
      </c>
      <c r="C106" s="7" t="s">
        <v>211</v>
      </c>
      <c r="D106" s="7" t="s">
        <v>995</v>
      </c>
      <c r="E106" s="7" t="s">
        <v>881</v>
      </c>
      <c r="F106" s="8">
        <v>198873.51</v>
      </c>
      <c r="G106" s="9"/>
      <c r="H106" s="8">
        <f>SUM(OrderBal26[[#This Row],[Annual
(Actual)]:[Unpaid]])</f>
        <v>198873.51</v>
      </c>
    </row>
    <row r="107" spans="1:8" x14ac:dyDescent="0.25">
      <c r="A107" s="7" t="s">
        <v>607</v>
      </c>
      <c r="B107" s="7" t="s">
        <v>212</v>
      </c>
      <c r="C107" s="7" t="s">
        <v>213</v>
      </c>
      <c r="D107" s="7" t="s">
        <v>995</v>
      </c>
      <c r="E107" s="7" t="s">
        <v>881</v>
      </c>
      <c r="F107" s="8">
        <v>80721.649999999994</v>
      </c>
      <c r="G107" s="9"/>
      <c r="H107" s="8">
        <f>SUM(OrderBal26[[#This Row],[Annual
(Actual)]:[Unpaid]])</f>
        <v>80721.649999999994</v>
      </c>
    </row>
    <row r="108" spans="1:8" x14ac:dyDescent="0.25">
      <c r="A108" s="7" t="s">
        <v>608</v>
      </c>
      <c r="B108" s="7" t="s">
        <v>214</v>
      </c>
      <c r="C108" s="7" t="s">
        <v>215</v>
      </c>
      <c r="D108" s="7" t="s">
        <v>995</v>
      </c>
      <c r="E108" s="7" t="s">
        <v>929</v>
      </c>
      <c r="F108" s="8">
        <v>306786.92</v>
      </c>
      <c r="G108" s="9"/>
      <c r="H108" s="8">
        <f>SUM(OrderBal26[[#This Row],[Annual
(Actual)]:[Unpaid]])</f>
        <v>306786.92</v>
      </c>
    </row>
    <row r="109" spans="1:8" x14ac:dyDescent="0.25">
      <c r="A109" s="7" t="s">
        <v>609</v>
      </c>
      <c r="B109" s="7" t="s">
        <v>217</v>
      </c>
      <c r="C109" s="7" t="s">
        <v>218</v>
      </c>
      <c r="D109" s="7" t="s">
        <v>995</v>
      </c>
      <c r="E109" s="7" t="s">
        <v>929</v>
      </c>
      <c r="F109" s="8">
        <v>435123.96</v>
      </c>
      <c r="G109" s="9"/>
      <c r="H109" s="8">
        <f>SUM(OrderBal26[[#This Row],[Annual
(Actual)]:[Unpaid]])</f>
        <v>435123.96</v>
      </c>
    </row>
    <row r="110" spans="1:8" x14ac:dyDescent="0.25">
      <c r="A110" s="7" t="s">
        <v>610</v>
      </c>
      <c r="B110" s="7" t="s">
        <v>219</v>
      </c>
      <c r="C110" s="7" t="s">
        <v>220</v>
      </c>
      <c r="D110" s="7" t="s">
        <v>995</v>
      </c>
      <c r="E110" s="7" t="s">
        <v>929</v>
      </c>
      <c r="F110" s="8">
        <v>132237.14000000001</v>
      </c>
      <c r="G110" s="9"/>
      <c r="H110" s="8">
        <f>SUM(OrderBal26[[#This Row],[Annual
(Actual)]:[Unpaid]])</f>
        <v>132237.14000000001</v>
      </c>
    </row>
    <row r="111" spans="1:8" x14ac:dyDescent="0.25">
      <c r="A111" s="7" t="s">
        <v>611</v>
      </c>
      <c r="B111" s="7" t="s">
        <v>221</v>
      </c>
      <c r="C111" s="7" t="s">
        <v>222</v>
      </c>
      <c r="D111" s="7" t="s">
        <v>995</v>
      </c>
      <c r="E111" s="7" t="s">
        <v>929</v>
      </c>
      <c r="F111" s="8">
        <v>841232.09</v>
      </c>
      <c r="G111" s="9"/>
      <c r="H111" s="8">
        <f>SUM(OrderBal26[[#This Row],[Annual
(Actual)]:[Unpaid]])</f>
        <v>841232.09</v>
      </c>
    </row>
    <row r="112" spans="1:8" x14ac:dyDescent="0.25">
      <c r="A112" s="7" t="s">
        <v>612</v>
      </c>
      <c r="B112" s="7" t="s">
        <v>223</v>
      </c>
      <c r="C112" s="7" t="s">
        <v>224</v>
      </c>
      <c r="D112" s="7" t="s">
        <v>913</v>
      </c>
      <c r="E112" s="7" t="s">
        <v>929</v>
      </c>
      <c r="F112" s="8">
        <v>-0.12</v>
      </c>
      <c r="G112" s="9"/>
      <c r="H112" s="8">
        <f>SUM(OrderBal26[[#This Row],[Annual
(Actual)]:[Unpaid]])</f>
        <v>-0.12</v>
      </c>
    </row>
    <row r="113" spans="1:8" x14ac:dyDescent="0.25">
      <c r="A113" s="7" t="s">
        <v>781</v>
      </c>
      <c r="B113" s="7" t="s">
        <v>782</v>
      </c>
      <c r="C113" s="7" t="s">
        <v>783</v>
      </c>
      <c r="D113" s="7" t="s">
        <v>995</v>
      </c>
      <c r="E113" s="7" t="s">
        <v>881</v>
      </c>
      <c r="F113" s="8">
        <v>22826.45</v>
      </c>
      <c r="G113" s="9"/>
      <c r="H113" s="8">
        <f>SUM(OrderBal26[[#This Row],[Annual
(Actual)]:[Unpaid]])</f>
        <v>22826.45</v>
      </c>
    </row>
    <row r="114" spans="1:8" x14ac:dyDescent="0.25">
      <c r="A114" s="7" t="s">
        <v>613</v>
      </c>
      <c r="B114" s="7" t="s">
        <v>225</v>
      </c>
      <c r="C114" s="7" t="s">
        <v>226</v>
      </c>
      <c r="D114" s="7" t="s">
        <v>995</v>
      </c>
      <c r="E114" s="7" t="s">
        <v>929</v>
      </c>
      <c r="F114" s="8">
        <v>443305.12</v>
      </c>
      <c r="G114" s="9"/>
      <c r="H114" s="8">
        <f>SUM(OrderBal26[[#This Row],[Annual
(Actual)]:[Unpaid]])</f>
        <v>443305.12</v>
      </c>
    </row>
    <row r="115" spans="1:8" x14ac:dyDescent="0.25">
      <c r="A115" s="7" t="s">
        <v>614</v>
      </c>
      <c r="B115" s="7" t="s">
        <v>227</v>
      </c>
      <c r="C115" s="7" t="s">
        <v>228</v>
      </c>
      <c r="D115" s="7" t="s">
        <v>995</v>
      </c>
      <c r="E115" s="7" t="s">
        <v>929</v>
      </c>
      <c r="F115" s="8">
        <v>13740.95</v>
      </c>
      <c r="G115" s="9"/>
      <c r="H115" s="8">
        <f>SUM(OrderBal26[[#This Row],[Annual
(Actual)]:[Unpaid]])</f>
        <v>13740.95</v>
      </c>
    </row>
    <row r="116" spans="1:8" x14ac:dyDescent="0.25">
      <c r="A116" s="7" t="s">
        <v>615</v>
      </c>
      <c r="B116" s="7" t="s">
        <v>229</v>
      </c>
      <c r="C116" s="7" t="s">
        <v>230</v>
      </c>
      <c r="D116" s="7" t="s">
        <v>995</v>
      </c>
      <c r="E116" s="7" t="s">
        <v>881</v>
      </c>
      <c r="F116" s="8">
        <v>128361.72</v>
      </c>
      <c r="G116" s="9"/>
      <c r="H116" s="8">
        <f>SUM(OrderBal26[[#This Row],[Annual
(Actual)]:[Unpaid]])</f>
        <v>128361.72</v>
      </c>
    </row>
    <row r="117" spans="1:8" x14ac:dyDescent="0.25">
      <c r="A117" s="7" t="s">
        <v>616</v>
      </c>
      <c r="B117" s="7" t="s">
        <v>231</v>
      </c>
      <c r="C117" s="7" t="s">
        <v>232</v>
      </c>
      <c r="D117" s="7" t="s">
        <v>56</v>
      </c>
      <c r="E117" s="7" t="s">
        <v>881</v>
      </c>
      <c r="F117" s="8">
        <v>0.04</v>
      </c>
      <c r="G117" s="9"/>
      <c r="H117" s="8">
        <f>SUM(OrderBal26[[#This Row],[Annual
(Actual)]:[Unpaid]])</f>
        <v>0.04</v>
      </c>
    </row>
    <row r="118" spans="1:8" x14ac:dyDescent="0.25">
      <c r="A118" s="7" t="s">
        <v>617</v>
      </c>
      <c r="B118" s="7" t="s">
        <v>233</v>
      </c>
      <c r="C118" s="7" t="s">
        <v>234</v>
      </c>
      <c r="D118" s="7" t="s">
        <v>995</v>
      </c>
      <c r="E118" s="7" t="s">
        <v>929</v>
      </c>
      <c r="F118" s="8">
        <v>28948.62</v>
      </c>
      <c r="G118" s="9"/>
      <c r="H118" s="8">
        <f>SUM(OrderBal26[[#This Row],[Annual
(Actual)]:[Unpaid]])</f>
        <v>28948.62</v>
      </c>
    </row>
    <row r="119" spans="1:8" x14ac:dyDescent="0.25">
      <c r="A119" s="7" t="s">
        <v>618</v>
      </c>
      <c r="B119" s="7" t="s">
        <v>235</v>
      </c>
      <c r="C119" s="7" t="s">
        <v>236</v>
      </c>
      <c r="D119" s="7" t="s">
        <v>237</v>
      </c>
      <c r="E119" s="7" t="s">
        <v>929</v>
      </c>
      <c r="F119" s="8">
        <v>11455.11</v>
      </c>
      <c r="G119" s="9"/>
      <c r="H119" s="8">
        <f>SUM(OrderBal26[[#This Row],[Annual
(Actual)]:[Unpaid]])</f>
        <v>11455.11</v>
      </c>
    </row>
    <row r="120" spans="1:8" x14ac:dyDescent="0.25">
      <c r="A120" s="7" t="s">
        <v>619</v>
      </c>
      <c r="B120" s="7" t="s">
        <v>238</v>
      </c>
      <c r="C120" s="7" t="s">
        <v>239</v>
      </c>
      <c r="D120" s="7" t="s">
        <v>995</v>
      </c>
      <c r="E120" s="7" t="s">
        <v>929</v>
      </c>
      <c r="F120" s="8">
        <v>477483.86</v>
      </c>
      <c r="G120" s="9"/>
      <c r="H120" s="8">
        <f>SUM(OrderBal26[[#This Row],[Annual
(Actual)]:[Unpaid]])</f>
        <v>477483.86</v>
      </c>
    </row>
    <row r="121" spans="1:8" x14ac:dyDescent="0.25">
      <c r="A121" s="7" t="s">
        <v>620</v>
      </c>
      <c r="B121" s="7" t="s">
        <v>240</v>
      </c>
      <c r="C121" s="7" t="s">
        <v>241</v>
      </c>
      <c r="D121" s="7" t="s">
        <v>995</v>
      </c>
      <c r="E121" s="7" t="s">
        <v>929</v>
      </c>
      <c r="F121" s="8">
        <v>321552</v>
      </c>
      <c r="G121" s="9"/>
      <c r="H121" s="8">
        <f>SUM(OrderBal26[[#This Row],[Annual
(Actual)]:[Unpaid]])</f>
        <v>321552</v>
      </c>
    </row>
    <row r="122" spans="1:8" x14ac:dyDescent="0.25">
      <c r="A122" s="7" t="s">
        <v>621</v>
      </c>
      <c r="B122" s="7" t="s">
        <v>242</v>
      </c>
      <c r="C122" s="7" t="s">
        <v>243</v>
      </c>
      <c r="D122" s="7" t="s">
        <v>995</v>
      </c>
      <c r="E122" s="7" t="s">
        <v>929</v>
      </c>
      <c r="F122" s="8">
        <v>125723.44</v>
      </c>
      <c r="G122" s="9"/>
      <c r="H122" s="8">
        <f>SUM(OrderBal26[[#This Row],[Annual
(Actual)]:[Unpaid]])</f>
        <v>125723.44</v>
      </c>
    </row>
    <row r="123" spans="1:8" x14ac:dyDescent="0.25">
      <c r="A123" s="7" t="s">
        <v>622</v>
      </c>
      <c r="B123" s="7" t="s">
        <v>244</v>
      </c>
      <c r="C123" s="7" t="s">
        <v>245</v>
      </c>
      <c r="D123" s="7" t="s">
        <v>995</v>
      </c>
      <c r="E123" s="7" t="s">
        <v>881</v>
      </c>
      <c r="F123" s="8">
        <v>77019.67</v>
      </c>
      <c r="G123" s="9"/>
      <c r="H123" s="8">
        <f>SUM(OrderBal26[[#This Row],[Annual
(Actual)]:[Unpaid]])</f>
        <v>77019.67</v>
      </c>
    </row>
    <row r="124" spans="1:8" x14ac:dyDescent="0.25">
      <c r="A124" s="7" t="s">
        <v>623</v>
      </c>
      <c r="B124" s="7" t="s">
        <v>246</v>
      </c>
      <c r="C124" s="7" t="s">
        <v>247</v>
      </c>
      <c r="D124" s="7" t="s">
        <v>995</v>
      </c>
      <c r="E124" s="7" t="s">
        <v>929</v>
      </c>
      <c r="F124" s="8">
        <v>18664.64</v>
      </c>
      <c r="G124" s="9"/>
      <c r="H124" s="8">
        <f>SUM(OrderBal26[[#This Row],[Annual
(Actual)]:[Unpaid]])</f>
        <v>18664.64</v>
      </c>
    </row>
    <row r="125" spans="1:8" x14ac:dyDescent="0.25">
      <c r="A125" s="7" t="s">
        <v>624</v>
      </c>
      <c r="B125" s="7" t="s">
        <v>248</v>
      </c>
      <c r="C125" s="7" t="s">
        <v>249</v>
      </c>
      <c r="D125" s="7" t="s">
        <v>995</v>
      </c>
      <c r="E125" s="7" t="s">
        <v>929</v>
      </c>
      <c r="F125" s="8">
        <v>1105000</v>
      </c>
      <c r="G125" s="9"/>
      <c r="H125" s="8">
        <f>SUM(OrderBal26[[#This Row],[Annual
(Actual)]:[Unpaid]])</f>
        <v>1105000</v>
      </c>
    </row>
    <row r="126" spans="1:8" x14ac:dyDescent="0.25">
      <c r="A126" s="7" t="s">
        <v>625</v>
      </c>
      <c r="B126" s="7" t="s">
        <v>250</v>
      </c>
      <c r="C126" s="7" t="s">
        <v>251</v>
      </c>
      <c r="D126" s="7" t="s">
        <v>72</v>
      </c>
      <c r="E126" s="7" t="s">
        <v>929</v>
      </c>
      <c r="F126" s="8">
        <v>138.94</v>
      </c>
      <c r="G126" s="9"/>
      <c r="H126" s="8">
        <f>SUM(OrderBal26[[#This Row],[Annual
(Actual)]:[Unpaid]])</f>
        <v>138.94</v>
      </c>
    </row>
    <row r="127" spans="1:8" x14ac:dyDescent="0.25">
      <c r="A127" s="7" t="s">
        <v>626</v>
      </c>
      <c r="B127" s="7" t="s">
        <v>252</v>
      </c>
      <c r="C127" s="7" t="s">
        <v>251</v>
      </c>
      <c r="D127" s="7" t="s">
        <v>995</v>
      </c>
      <c r="E127" s="7" t="s">
        <v>929</v>
      </c>
      <c r="F127" s="8">
        <v>104721.77</v>
      </c>
      <c r="G127" s="9"/>
      <c r="H127" s="8">
        <f>SUM(OrderBal26[[#This Row],[Annual
(Actual)]:[Unpaid]])</f>
        <v>104721.77</v>
      </c>
    </row>
    <row r="128" spans="1:8" x14ac:dyDescent="0.25">
      <c r="A128" s="7" t="s">
        <v>627</v>
      </c>
      <c r="B128" s="7" t="s">
        <v>253</v>
      </c>
      <c r="C128" s="7" t="s">
        <v>254</v>
      </c>
      <c r="D128" s="7" t="s">
        <v>995</v>
      </c>
      <c r="E128" s="7" t="s">
        <v>881</v>
      </c>
      <c r="F128" s="8">
        <v>48667.5</v>
      </c>
      <c r="G128" s="9"/>
      <c r="H128" s="8">
        <f>SUM(OrderBal26[[#This Row],[Annual
(Actual)]:[Unpaid]])</f>
        <v>48667.5</v>
      </c>
    </row>
    <row r="129" spans="1:8" x14ac:dyDescent="0.25">
      <c r="A129" s="7" t="s">
        <v>628</v>
      </c>
      <c r="B129" s="7" t="s">
        <v>255</v>
      </c>
      <c r="C129" s="7" t="s">
        <v>254</v>
      </c>
      <c r="D129" s="7" t="s">
        <v>995</v>
      </c>
      <c r="E129" s="7" t="s">
        <v>929</v>
      </c>
      <c r="F129" s="8">
        <v>441290.66</v>
      </c>
      <c r="G129" s="9"/>
      <c r="H129" s="8">
        <f>SUM(OrderBal26[[#This Row],[Annual
(Actual)]:[Unpaid]])</f>
        <v>441290.66</v>
      </c>
    </row>
    <row r="130" spans="1:8" x14ac:dyDescent="0.25">
      <c r="A130" s="7" t="s">
        <v>629</v>
      </c>
      <c r="B130" s="7" t="s">
        <v>961</v>
      </c>
      <c r="C130" s="7" t="s">
        <v>257</v>
      </c>
      <c r="D130" s="7" t="s">
        <v>995</v>
      </c>
      <c r="E130" s="7" t="s">
        <v>929</v>
      </c>
      <c r="F130" s="8">
        <v>2920305.47</v>
      </c>
      <c r="G130" s="9"/>
      <c r="H130" s="8">
        <f>SUM(OrderBal26[[#This Row],[Annual
(Actual)]:[Unpaid]])</f>
        <v>2920305.47</v>
      </c>
    </row>
    <row r="131" spans="1:8" x14ac:dyDescent="0.25">
      <c r="A131" s="7" t="s">
        <v>630</v>
      </c>
      <c r="B131" s="7" t="s">
        <v>258</v>
      </c>
      <c r="C131" s="7" t="s">
        <v>259</v>
      </c>
      <c r="D131" s="7" t="s">
        <v>995</v>
      </c>
      <c r="E131" s="7" t="s">
        <v>929</v>
      </c>
      <c r="F131" s="8">
        <v>267480.42</v>
      </c>
      <c r="G131" s="9"/>
      <c r="H131" s="8">
        <f>SUM(OrderBal26[[#This Row],[Annual
(Actual)]:[Unpaid]])</f>
        <v>267480.42</v>
      </c>
    </row>
    <row r="132" spans="1:8" x14ac:dyDescent="0.25">
      <c r="A132" s="7" t="s">
        <v>631</v>
      </c>
      <c r="B132" s="7" t="s">
        <v>260</v>
      </c>
      <c r="C132" s="7" t="s">
        <v>259</v>
      </c>
      <c r="D132" s="7" t="s">
        <v>880</v>
      </c>
      <c r="E132" s="7" t="s">
        <v>881</v>
      </c>
      <c r="F132" s="8">
        <v>-0.03</v>
      </c>
      <c r="G132" s="9"/>
      <c r="H132" s="8">
        <f>SUM(OrderBal26[[#This Row],[Annual
(Actual)]:[Unpaid]])</f>
        <v>-0.03</v>
      </c>
    </row>
    <row r="133" spans="1:8" x14ac:dyDescent="0.25">
      <c r="A133" s="7" t="s">
        <v>632</v>
      </c>
      <c r="B133" s="7" t="s">
        <v>261</v>
      </c>
      <c r="C133" s="7" t="s">
        <v>262</v>
      </c>
      <c r="D133" s="7" t="s">
        <v>216</v>
      </c>
      <c r="E133" s="7" t="s">
        <v>929</v>
      </c>
      <c r="F133" s="8">
        <v>7.0000000000000007E-2</v>
      </c>
      <c r="G133" s="9"/>
      <c r="H133" s="8">
        <f>SUM(OrderBal26[[#This Row],[Annual
(Actual)]:[Unpaid]])</f>
        <v>7.0000000000000007E-2</v>
      </c>
    </row>
    <row r="134" spans="1:8" x14ac:dyDescent="0.25">
      <c r="A134" s="7" t="s">
        <v>633</v>
      </c>
      <c r="B134" s="7" t="s">
        <v>263</v>
      </c>
      <c r="C134" s="7" t="s">
        <v>264</v>
      </c>
      <c r="D134" s="7" t="s">
        <v>56</v>
      </c>
      <c r="E134" s="7" t="s">
        <v>881</v>
      </c>
      <c r="F134" s="8">
        <v>0.08</v>
      </c>
      <c r="G134" s="9"/>
      <c r="H134" s="8">
        <f>SUM(OrderBal26[[#This Row],[Annual
(Actual)]:[Unpaid]])</f>
        <v>0.08</v>
      </c>
    </row>
    <row r="135" spans="1:8" x14ac:dyDescent="0.25">
      <c r="A135" s="7" t="s">
        <v>634</v>
      </c>
      <c r="B135" s="7" t="s">
        <v>265</v>
      </c>
      <c r="C135" s="7" t="s">
        <v>266</v>
      </c>
      <c r="D135" s="7" t="s">
        <v>995</v>
      </c>
      <c r="E135" s="7" t="s">
        <v>929</v>
      </c>
      <c r="F135" s="8">
        <v>64250.28</v>
      </c>
      <c r="G135" s="9"/>
      <c r="H135" s="8">
        <f>SUM(OrderBal26[[#This Row],[Annual
(Actual)]:[Unpaid]])</f>
        <v>64250.28</v>
      </c>
    </row>
    <row r="136" spans="1:8" x14ac:dyDescent="0.25">
      <c r="A136" s="7" t="s">
        <v>635</v>
      </c>
      <c r="B136" s="7" t="s">
        <v>267</v>
      </c>
      <c r="C136" s="7" t="s">
        <v>268</v>
      </c>
      <c r="D136" s="7" t="s">
        <v>995</v>
      </c>
      <c r="E136" s="7" t="s">
        <v>929</v>
      </c>
      <c r="F136" s="8">
        <v>9170.75</v>
      </c>
      <c r="G136" s="9"/>
      <c r="H136" s="8">
        <f>SUM(OrderBal26[[#This Row],[Annual
(Actual)]:[Unpaid]])</f>
        <v>9170.75</v>
      </c>
    </row>
    <row r="137" spans="1:8" x14ac:dyDescent="0.25">
      <c r="A137" s="7" t="s">
        <v>636</v>
      </c>
      <c r="B137" s="7" t="s">
        <v>269</v>
      </c>
      <c r="C137" s="7" t="s">
        <v>270</v>
      </c>
      <c r="D137" s="7" t="s">
        <v>995</v>
      </c>
      <c r="E137" s="7" t="s">
        <v>929</v>
      </c>
      <c r="F137" s="8">
        <v>111626.2</v>
      </c>
      <c r="G137" s="9"/>
      <c r="H137" s="8">
        <f>SUM(OrderBal26[[#This Row],[Annual
(Actual)]:[Unpaid]])</f>
        <v>111626.2</v>
      </c>
    </row>
    <row r="138" spans="1:8" x14ac:dyDescent="0.25">
      <c r="A138" s="7" t="s">
        <v>637</v>
      </c>
      <c r="B138" s="7" t="s">
        <v>271</v>
      </c>
      <c r="C138" s="7" t="s">
        <v>272</v>
      </c>
      <c r="D138" s="7" t="s">
        <v>995</v>
      </c>
      <c r="E138" s="7" t="s">
        <v>929</v>
      </c>
      <c r="F138" s="8">
        <v>19695.689999999999</v>
      </c>
      <c r="G138" s="9"/>
      <c r="H138" s="8">
        <f>SUM(OrderBal26[[#This Row],[Annual
(Actual)]:[Unpaid]])</f>
        <v>19695.689999999999</v>
      </c>
    </row>
    <row r="139" spans="1:8" x14ac:dyDescent="0.25">
      <c r="A139" s="7" t="s">
        <v>638</v>
      </c>
      <c r="B139" s="7" t="s">
        <v>273</v>
      </c>
      <c r="C139" s="7" t="s">
        <v>272</v>
      </c>
      <c r="D139" s="7" t="s">
        <v>146</v>
      </c>
      <c r="E139" s="7" t="s">
        <v>929</v>
      </c>
      <c r="F139" s="8">
        <v>-0.28000000000000003</v>
      </c>
      <c r="G139" s="9"/>
      <c r="H139" s="8">
        <f>SUM(OrderBal26[[#This Row],[Annual
(Actual)]:[Unpaid]])</f>
        <v>-0.28000000000000003</v>
      </c>
    </row>
    <row r="140" spans="1:8" x14ac:dyDescent="0.25">
      <c r="A140" s="7" t="s">
        <v>639</v>
      </c>
      <c r="B140" s="7" t="s">
        <v>274</v>
      </c>
      <c r="C140" s="7" t="s">
        <v>275</v>
      </c>
      <c r="D140" s="7" t="s">
        <v>913</v>
      </c>
      <c r="E140" s="7" t="s">
        <v>929</v>
      </c>
      <c r="F140" s="8">
        <v>-9838.7099999999991</v>
      </c>
      <c r="G140" s="9"/>
      <c r="H140" s="8">
        <f>SUM(OrderBal26[[#This Row],[Annual
(Actual)]:[Unpaid]])</f>
        <v>-9838.7099999999991</v>
      </c>
    </row>
    <row r="141" spans="1:8" x14ac:dyDescent="0.25">
      <c r="A141" s="7" t="s">
        <v>640</v>
      </c>
      <c r="B141" s="7" t="s">
        <v>784</v>
      </c>
      <c r="C141" s="7" t="s">
        <v>275</v>
      </c>
      <c r="D141" s="7" t="s">
        <v>913</v>
      </c>
      <c r="E141" s="7" t="s">
        <v>929</v>
      </c>
      <c r="F141" s="8">
        <v>-0.04</v>
      </c>
      <c r="G141" s="9"/>
      <c r="H141" s="8">
        <f>SUM(OrderBal26[[#This Row],[Annual
(Actual)]:[Unpaid]])</f>
        <v>-0.04</v>
      </c>
    </row>
    <row r="142" spans="1:8" x14ac:dyDescent="0.25">
      <c r="A142" s="7" t="s">
        <v>641</v>
      </c>
      <c r="B142" s="7" t="s">
        <v>276</v>
      </c>
      <c r="C142" s="7" t="s">
        <v>275</v>
      </c>
      <c r="D142" s="7" t="s">
        <v>995</v>
      </c>
      <c r="E142" s="7" t="s">
        <v>929</v>
      </c>
      <c r="F142" s="8">
        <v>197434.72</v>
      </c>
      <c r="G142" s="9"/>
      <c r="H142" s="8">
        <f>SUM(OrderBal26[[#This Row],[Annual
(Actual)]:[Unpaid]])</f>
        <v>197434.72</v>
      </c>
    </row>
    <row r="143" spans="1:8" x14ac:dyDescent="0.25">
      <c r="A143" s="7" t="s">
        <v>642</v>
      </c>
      <c r="B143" s="7" t="s">
        <v>277</v>
      </c>
      <c r="C143" s="7" t="s">
        <v>275</v>
      </c>
      <c r="D143" s="7" t="s">
        <v>995</v>
      </c>
      <c r="E143" s="7" t="s">
        <v>929</v>
      </c>
      <c r="F143" s="8">
        <v>547535.78</v>
      </c>
      <c r="G143" s="9"/>
      <c r="H143" s="8">
        <f>SUM(OrderBal26[[#This Row],[Annual
(Actual)]:[Unpaid]])</f>
        <v>547535.78</v>
      </c>
    </row>
    <row r="144" spans="1:8" x14ac:dyDescent="0.25">
      <c r="A144" s="7" t="s">
        <v>643</v>
      </c>
      <c r="B144" s="7" t="s">
        <v>278</v>
      </c>
      <c r="C144" s="7" t="s">
        <v>275</v>
      </c>
      <c r="D144" s="7" t="s">
        <v>995</v>
      </c>
      <c r="E144" s="7" t="s">
        <v>929</v>
      </c>
      <c r="F144" s="8">
        <v>104738.02</v>
      </c>
      <c r="G144" s="9"/>
      <c r="H144" s="8">
        <f>SUM(OrderBal26[[#This Row],[Annual
(Actual)]:[Unpaid]])</f>
        <v>104738.02</v>
      </c>
    </row>
    <row r="145" spans="1:8" x14ac:dyDescent="0.25">
      <c r="A145" s="7" t="s">
        <v>644</v>
      </c>
      <c r="B145" s="7" t="s">
        <v>279</v>
      </c>
      <c r="C145" s="7" t="s">
        <v>280</v>
      </c>
      <c r="D145" s="7" t="s">
        <v>281</v>
      </c>
      <c r="E145" s="7" t="s">
        <v>929</v>
      </c>
      <c r="F145" s="8">
        <v>0.08</v>
      </c>
      <c r="G145" s="9"/>
      <c r="H145" s="8">
        <f>SUM(OrderBal26[[#This Row],[Annual
(Actual)]:[Unpaid]])</f>
        <v>0.08</v>
      </c>
    </row>
    <row r="146" spans="1:8" x14ac:dyDescent="0.25">
      <c r="A146" s="7" t="s">
        <v>645</v>
      </c>
      <c r="B146" s="7" t="s">
        <v>282</v>
      </c>
      <c r="C146" s="7" t="s">
        <v>283</v>
      </c>
      <c r="D146" s="7" t="s">
        <v>995</v>
      </c>
      <c r="E146" s="7" t="s">
        <v>881</v>
      </c>
      <c r="F146" s="8">
        <v>51577.58</v>
      </c>
      <c r="G146" s="9"/>
      <c r="H146" s="8">
        <f>SUM(OrderBal26[[#This Row],[Annual
(Actual)]:[Unpaid]])</f>
        <v>51577.58</v>
      </c>
    </row>
    <row r="147" spans="1:8" x14ac:dyDescent="0.25">
      <c r="A147" s="7" t="s">
        <v>646</v>
      </c>
      <c r="B147" s="7" t="s">
        <v>284</v>
      </c>
      <c r="C147" s="7" t="s">
        <v>285</v>
      </c>
      <c r="D147" s="7" t="s">
        <v>995</v>
      </c>
      <c r="E147" s="7" t="s">
        <v>881</v>
      </c>
      <c r="F147" s="8">
        <v>247485.19</v>
      </c>
      <c r="G147" s="9"/>
      <c r="H147" s="8">
        <f>SUM(OrderBal26[[#This Row],[Annual
(Actual)]:[Unpaid]])</f>
        <v>247485.19</v>
      </c>
    </row>
    <row r="148" spans="1:8" x14ac:dyDescent="0.25">
      <c r="A148" s="7" t="s">
        <v>647</v>
      </c>
      <c r="B148" s="7" t="s">
        <v>286</v>
      </c>
      <c r="C148" s="7" t="s">
        <v>287</v>
      </c>
      <c r="D148" s="7" t="s">
        <v>995</v>
      </c>
      <c r="E148" s="7" t="s">
        <v>929</v>
      </c>
      <c r="F148" s="8">
        <v>926497.75</v>
      </c>
      <c r="G148" s="9"/>
      <c r="H148" s="8">
        <f>SUM(OrderBal26[[#This Row],[Annual
(Actual)]:[Unpaid]])</f>
        <v>926497.75</v>
      </c>
    </row>
    <row r="149" spans="1:8" x14ac:dyDescent="0.25">
      <c r="A149" s="7" t="s">
        <v>648</v>
      </c>
      <c r="B149" s="7" t="s">
        <v>816</v>
      </c>
      <c r="C149" s="7" t="s">
        <v>288</v>
      </c>
      <c r="D149" s="7" t="s">
        <v>995</v>
      </c>
      <c r="E149" s="7" t="s">
        <v>929</v>
      </c>
      <c r="F149" s="8">
        <v>2747966.06</v>
      </c>
      <c r="G149" s="9"/>
      <c r="H149" s="8">
        <f>SUM(OrderBal26[[#This Row],[Annual
(Actual)]:[Unpaid]])</f>
        <v>2747966.06</v>
      </c>
    </row>
    <row r="150" spans="1:8" x14ac:dyDescent="0.25">
      <c r="A150" s="7" t="s">
        <v>649</v>
      </c>
      <c r="B150" s="7" t="s">
        <v>289</v>
      </c>
      <c r="C150" s="7" t="s">
        <v>290</v>
      </c>
      <c r="D150" s="7" t="s">
        <v>995</v>
      </c>
      <c r="E150" s="7" t="s">
        <v>929</v>
      </c>
      <c r="F150" s="8">
        <v>62099.02</v>
      </c>
      <c r="G150" s="9"/>
      <c r="H150" s="8">
        <f>SUM(OrderBal26[[#This Row],[Annual
(Actual)]:[Unpaid]])</f>
        <v>62099.02</v>
      </c>
    </row>
    <row r="151" spans="1:8" s="14" customFormat="1" x14ac:dyDescent="0.25">
      <c r="A151" s="7" t="s">
        <v>650</v>
      </c>
      <c r="B151" s="7" t="s">
        <v>291</v>
      </c>
      <c r="C151" s="7" t="s">
        <v>292</v>
      </c>
      <c r="D151" s="7" t="s">
        <v>995</v>
      </c>
      <c r="E151" s="7" t="s">
        <v>929</v>
      </c>
      <c r="F151" s="8">
        <v>84746.23</v>
      </c>
      <c r="G151" s="9"/>
      <c r="H151" s="8">
        <f>SUM(OrderBal26[[#This Row],[Annual
(Actual)]:[Unpaid]])</f>
        <v>84746.23</v>
      </c>
    </row>
    <row r="152" spans="1:8" x14ac:dyDescent="0.25">
      <c r="A152" s="7" t="s">
        <v>651</v>
      </c>
      <c r="B152" s="7" t="s">
        <v>293</v>
      </c>
      <c r="C152" s="7" t="s">
        <v>294</v>
      </c>
      <c r="D152" s="7" t="s">
        <v>995</v>
      </c>
      <c r="E152" s="7" t="s">
        <v>929</v>
      </c>
      <c r="F152" s="8">
        <v>21400.71</v>
      </c>
      <c r="G152" s="13"/>
      <c r="H152" s="8">
        <f>SUM(OrderBal26[[#This Row],[Annual
(Actual)]:[Unpaid]])</f>
        <v>21400.71</v>
      </c>
    </row>
    <row r="153" spans="1:8" x14ac:dyDescent="0.25">
      <c r="A153" s="7" t="s">
        <v>652</v>
      </c>
      <c r="B153" s="7" t="s">
        <v>295</v>
      </c>
      <c r="C153" s="7" t="s">
        <v>296</v>
      </c>
      <c r="D153" s="7" t="s">
        <v>995</v>
      </c>
      <c r="E153" s="7" t="s">
        <v>881</v>
      </c>
      <c r="F153" s="8">
        <v>247333.13</v>
      </c>
      <c r="G153" s="9"/>
      <c r="H153" s="8">
        <f>SUM(OrderBal26[[#This Row],[Annual
(Actual)]:[Unpaid]])</f>
        <v>247333.13</v>
      </c>
    </row>
    <row r="154" spans="1:8" x14ac:dyDescent="0.25">
      <c r="A154" s="7" t="s">
        <v>653</v>
      </c>
      <c r="B154" s="7" t="s">
        <v>297</v>
      </c>
      <c r="C154" s="7" t="s">
        <v>298</v>
      </c>
      <c r="D154" s="7" t="s">
        <v>299</v>
      </c>
      <c r="E154" s="7" t="s">
        <v>57</v>
      </c>
      <c r="F154" s="8">
        <v>467205</v>
      </c>
      <c r="G154" s="9"/>
      <c r="H154" s="8">
        <f>SUM(OrderBal26[[#This Row],[Annual
(Actual)]:[Unpaid]])</f>
        <v>467205</v>
      </c>
    </row>
    <row r="155" spans="1:8" x14ac:dyDescent="0.25">
      <c r="A155" s="7" t="s">
        <v>654</v>
      </c>
      <c r="B155" s="7" t="s">
        <v>300</v>
      </c>
      <c r="C155" s="7" t="s">
        <v>301</v>
      </c>
      <c r="D155" s="7" t="s">
        <v>880</v>
      </c>
      <c r="E155" s="7" t="s">
        <v>929</v>
      </c>
      <c r="F155" s="8">
        <v>265.36</v>
      </c>
      <c r="G155" s="9"/>
      <c r="H155" s="8">
        <f>SUM(OrderBal26[[#This Row],[Annual
(Actual)]:[Unpaid]])</f>
        <v>265.36</v>
      </c>
    </row>
    <row r="156" spans="1:8" x14ac:dyDescent="0.25">
      <c r="A156" s="7" t="s">
        <v>655</v>
      </c>
      <c r="B156" s="7" t="s">
        <v>302</v>
      </c>
      <c r="C156" s="7" t="s">
        <v>303</v>
      </c>
      <c r="D156" s="7" t="s">
        <v>995</v>
      </c>
      <c r="E156" s="7" t="s">
        <v>881</v>
      </c>
      <c r="F156" s="8">
        <v>17318.060000000001</v>
      </c>
      <c r="G156" s="9"/>
      <c r="H156" s="8">
        <f>SUM(OrderBal26[[#This Row],[Annual
(Actual)]:[Unpaid]])</f>
        <v>17318.060000000001</v>
      </c>
    </row>
    <row r="157" spans="1:8" x14ac:dyDescent="0.25">
      <c r="A157" s="7" t="s">
        <v>656</v>
      </c>
      <c r="B157" s="7" t="s">
        <v>305</v>
      </c>
      <c r="C157" s="7" t="s">
        <v>306</v>
      </c>
      <c r="D157" s="7" t="s">
        <v>995</v>
      </c>
      <c r="E157" s="7" t="s">
        <v>881</v>
      </c>
      <c r="F157" s="8">
        <v>1116570.9099999999</v>
      </c>
      <c r="G157" s="9"/>
      <c r="H157" s="8">
        <f>SUM(OrderBal26[[#This Row],[Annual
(Actual)]:[Unpaid]])</f>
        <v>1116570.9099999999</v>
      </c>
    </row>
    <row r="158" spans="1:8" x14ac:dyDescent="0.25">
      <c r="A158" s="7" t="s">
        <v>657</v>
      </c>
      <c r="B158" s="7" t="s">
        <v>307</v>
      </c>
      <c r="C158" s="7" t="s">
        <v>308</v>
      </c>
      <c r="D158" s="7" t="s">
        <v>995</v>
      </c>
      <c r="E158" s="7" t="s">
        <v>929</v>
      </c>
      <c r="F158" s="8">
        <v>356240.07</v>
      </c>
      <c r="G158" s="9"/>
      <c r="H158" s="8">
        <f>SUM(OrderBal26[[#This Row],[Annual
(Actual)]:[Unpaid]])</f>
        <v>356240.07</v>
      </c>
    </row>
    <row r="159" spans="1:8" x14ac:dyDescent="0.25">
      <c r="A159" s="7" t="s">
        <v>658</v>
      </c>
      <c r="B159" s="7" t="s">
        <v>309</v>
      </c>
      <c r="C159" s="7" t="s">
        <v>310</v>
      </c>
      <c r="D159" s="7" t="s">
        <v>304</v>
      </c>
      <c r="E159" s="7" t="s">
        <v>881</v>
      </c>
      <c r="F159" s="8">
        <v>0.28999999999999998</v>
      </c>
      <c r="G159" s="9"/>
      <c r="H159" s="8">
        <f>SUM(OrderBal26[[#This Row],[Annual
(Actual)]:[Unpaid]])</f>
        <v>0.28999999999999998</v>
      </c>
    </row>
    <row r="160" spans="1:8" x14ac:dyDescent="0.25">
      <c r="A160" s="7" t="s">
        <v>659</v>
      </c>
      <c r="B160" s="7" t="s">
        <v>311</v>
      </c>
      <c r="C160" s="7" t="s">
        <v>312</v>
      </c>
      <c r="D160" s="7" t="s">
        <v>995</v>
      </c>
      <c r="E160" s="7" t="s">
        <v>929</v>
      </c>
      <c r="F160" s="8">
        <v>123120.88</v>
      </c>
      <c r="G160" s="9"/>
      <c r="H160" s="8">
        <f>SUM(OrderBal26[[#This Row],[Annual
(Actual)]:[Unpaid]])</f>
        <v>123120.88</v>
      </c>
    </row>
    <row r="161" spans="1:8" x14ac:dyDescent="0.25">
      <c r="A161" s="7" t="s">
        <v>660</v>
      </c>
      <c r="B161" s="7" t="s">
        <v>313</v>
      </c>
      <c r="C161" s="7" t="s">
        <v>314</v>
      </c>
      <c r="D161" s="7" t="s">
        <v>995</v>
      </c>
      <c r="E161" s="7" t="s">
        <v>929</v>
      </c>
      <c r="F161" s="8">
        <v>296934.98</v>
      </c>
      <c r="G161" s="9"/>
      <c r="H161" s="8">
        <f>SUM(OrderBal26[[#This Row],[Annual
(Actual)]:[Unpaid]])</f>
        <v>296934.98</v>
      </c>
    </row>
    <row r="162" spans="1:8" x14ac:dyDescent="0.25">
      <c r="A162" s="7" t="s">
        <v>661</v>
      </c>
      <c r="B162" s="7" t="s">
        <v>315</v>
      </c>
      <c r="C162" s="7" t="s">
        <v>316</v>
      </c>
      <c r="D162" s="7" t="s">
        <v>995</v>
      </c>
      <c r="E162" s="7" t="s">
        <v>929</v>
      </c>
      <c r="F162" s="8">
        <v>1470059.17</v>
      </c>
      <c r="G162" s="9"/>
      <c r="H162" s="8">
        <f>SUM(OrderBal26[[#This Row],[Annual
(Actual)]:[Unpaid]])</f>
        <v>1470059.17</v>
      </c>
    </row>
    <row r="163" spans="1:8" x14ac:dyDescent="0.25">
      <c r="A163" s="7" t="s">
        <v>662</v>
      </c>
      <c r="B163" s="7" t="s">
        <v>317</v>
      </c>
      <c r="C163" s="7" t="s">
        <v>318</v>
      </c>
      <c r="D163" s="7" t="s">
        <v>995</v>
      </c>
      <c r="E163" s="7" t="s">
        <v>929</v>
      </c>
      <c r="F163" s="8">
        <v>217030.12</v>
      </c>
      <c r="G163" s="9"/>
      <c r="H163" s="8">
        <f>SUM(OrderBal26[[#This Row],[Annual
(Actual)]:[Unpaid]])</f>
        <v>217030.12</v>
      </c>
    </row>
    <row r="164" spans="1:8" x14ac:dyDescent="0.25">
      <c r="A164" s="7" t="s">
        <v>663</v>
      </c>
      <c r="B164" s="7" t="s">
        <v>319</v>
      </c>
      <c r="C164" s="7" t="s">
        <v>320</v>
      </c>
      <c r="D164" s="7" t="s">
        <v>995</v>
      </c>
      <c r="E164" s="7" t="s">
        <v>779</v>
      </c>
      <c r="F164" s="8">
        <v>1756434.37</v>
      </c>
      <c r="G164" s="9"/>
      <c r="H164" s="8">
        <f>SUM(OrderBal26[[#This Row],[Annual
(Actual)]:[Unpaid]])</f>
        <v>1756434.37</v>
      </c>
    </row>
    <row r="165" spans="1:8" x14ac:dyDescent="0.25">
      <c r="A165" s="7" t="s">
        <v>664</v>
      </c>
      <c r="B165" s="7" t="s">
        <v>321</v>
      </c>
      <c r="C165" s="7" t="s">
        <v>322</v>
      </c>
      <c r="D165" s="7" t="s">
        <v>995</v>
      </c>
      <c r="E165" s="7" t="s">
        <v>881</v>
      </c>
      <c r="F165" s="8">
        <v>233652.58</v>
      </c>
      <c r="G165" s="9"/>
      <c r="H165" s="8">
        <f>SUM(OrderBal26[[#This Row],[Annual
(Actual)]:[Unpaid]])</f>
        <v>233652.58</v>
      </c>
    </row>
    <row r="166" spans="1:8" x14ac:dyDescent="0.25">
      <c r="A166" s="7" t="s">
        <v>665</v>
      </c>
      <c r="B166" s="7" t="s">
        <v>827</v>
      </c>
      <c r="C166" s="7" t="s">
        <v>323</v>
      </c>
      <c r="D166" s="7" t="s">
        <v>995</v>
      </c>
      <c r="E166" s="7" t="s">
        <v>930</v>
      </c>
      <c r="F166" s="8">
        <v>6860134.3099999996</v>
      </c>
      <c r="G166" s="9"/>
      <c r="H166" s="8">
        <f>SUM(OrderBal26[[#This Row],[Annual
(Actual)]:[Unpaid]])</f>
        <v>6860134.3099999996</v>
      </c>
    </row>
    <row r="167" spans="1:8" x14ac:dyDescent="0.25">
      <c r="A167" s="7" t="s">
        <v>666</v>
      </c>
      <c r="B167" s="7" t="s">
        <v>325</v>
      </c>
      <c r="C167" s="7" t="s">
        <v>323</v>
      </c>
      <c r="D167" s="7" t="s">
        <v>912</v>
      </c>
      <c r="E167" s="7" t="s">
        <v>929</v>
      </c>
      <c r="F167" s="8">
        <v>179.19</v>
      </c>
      <c r="G167" s="9"/>
      <c r="H167" s="8">
        <f>SUM(OrderBal26[[#This Row],[Annual
(Actual)]:[Unpaid]])</f>
        <v>179.19</v>
      </c>
    </row>
    <row r="168" spans="1:8" x14ac:dyDescent="0.25">
      <c r="A168" s="7" t="s">
        <v>667</v>
      </c>
      <c r="B168" s="7" t="s">
        <v>326</v>
      </c>
      <c r="C168" s="7" t="s">
        <v>327</v>
      </c>
      <c r="D168" s="7" t="s">
        <v>995</v>
      </c>
      <c r="E168" s="7" t="s">
        <v>929</v>
      </c>
      <c r="F168" s="8">
        <v>66632.009999999995</v>
      </c>
      <c r="G168" s="9"/>
      <c r="H168" s="8">
        <f>SUM(OrderBal26[[#This Row],[Annual
(Actual)]:[Unpaid]])</f>
        <v>66632.009999999995</v>
      </c>
    </row>
    <row r="169" spans="1:8" x14ac:dyDescent="0.25">
      <c r="A169" s="7" t="s">
        <v>668</v>
      </c>
      <c r="B169" s="7" t="s">
        <v>328</v>
      </c>
      <c r="C169" s="7" t="s">
        <v>329</v>
      </c>
      <c r="D169" s="7" t="s">
        <v>995</v>
      </c>
      <c r="E169" s="7" t="s">
        <v>881</v>
      </c>
      <c r="F169" s="8">
        <v>6555.25</v>
      </c>
      <c r="G169" s="9"/>
      <c r="H169" s="8">
        <f>SUM(OrderBal26[[#This Row],[Annual
(Actual)]:[Unpaid]])</f>
        <v>6555.25</v>
      </c>
    </row>
    <row r="170" spans="1:8" x14ac:dyDescent="0.25">
      <c r="A170" s="7" t="s">
        <v>669</v>
      </c>
      <c r="B170" s="7" t="s">
        <v>330</v>
      </c>
      <c r="C170" s="7" t="s">
        <v>331</v>
      </c>
      <c r="D170" s="7" t="s">
        <v>26</v>
      </c>
      <c r="E170" s="7" t="s">
        <v>929</v>
      </c>
      <c r="F170" s="8">
        <v>0.1</v>
      </c>
      <c r="G170" s="9"/>
      <c r="H170" s="8">
        <f>SUM(OrderBal26[[#This Row],[Annual
(Actual)]:[Unpaid]])</f>
        <v>0.1</v>
      </c>
    </row>
    <row r="171" spans="1:8" x14ac:dyDescent="0.25">
      <c r="A171" s="7" t="s">
        <v>670</v>
      </c>
      <c r="B171" s="7" t="s">
        <v>332</v>
      </c>
      <c r="C171" s="7" t="s">
        <v>333</v>
      </c>
      <c r="D171" s="7" t="s">
        <v>995</v>
      </c>
      <c r="E171" s="7" t="s">
        <v>929</v>
      </c>
      <c r="F171" s="8">
        <v>125000</v>
      </c>
      <c r="G171" s="9"/>
      <c r="H171" s="8">
        <f>SUM(OrderBal26[[#This Row],[Annual
(Actual)]:[Unpaid]])</f>
        <v>125000</v>
      </c>
    </row>
    <row r="172" spans="1:8" x14ac:dyDescent="0.25">
      <c r="A172" s="7" t="s">
        <v>671</v>
      </c>
      <c r="B172" s="7" t="s">
        <v>334</v>
      </c>
      <c r="C172" s="7" t="s">
        <v>335</v>
      </c>
      <c r="D172" s="7" t="s">
        <v>995</v>
      </c>
      <c r="E172" s="7" t="s">
        <v>881</v>
      </c>
      <c r="F172" s="8">
        <v>-1125.8900000000001</v>
      </c>
      <c r="G172" s="9"/>
      <c r="H172" s="8">
        <f>SUM(OrderBal26[[#This Row],[Annual
(Actual)]:[Unpaid]])</f>
        <v>-1125.8900000000001</v>
      </c>
    </row>
    <row r="173" spans="1:8" x14ac:dyDescent="0.25">
      <c r="A173" s="7" t="s">
        <v>672</v>
      </c>
      <c r="B173" s="7" t="s">
        <v>336</v>
      </c>
      <c r="C173" s="7" t="s">
        <v>337</v>
      </c>
      <c r="D173" s="7" t="s">
        <v>995</v>
      </c>
      <c r="E173" s="7" t="s">
        <v>929</v>
      </c>
      <c r="F173" s="8">
        <v>78480.56</v>
      </c>
      <c r="G173" s="9"/>
      <c r="H173" s="8">
        <f>SUM(OrderBal26[[#This Row],[Annual
(Actual)]:[Unpaid]])</f>
        <v>78480.56</v>
      </c>
    </row>
    <row r="174" spans="1:8" x14ac:dyDescent="0.25">
      <c r="A174" s="7" t="s">
        <v>673</v>
      </c>
      <c r="B174" s="7" t="s">
        <v>338</v>
      </c>
      <c r="C174" s="7" t="s">
        <v>339</v>
      </c>
      <c r="D174" s="7" t="s">
        <v>843</v>
      </c>
      <c r="E174" s="7" t="s">
        <v>881</v>
      </c>
      <c r="F174" s="8">
        <v>138866.65</v>
      </c>
      <c r="G174" s="9"/>
      <c r="H174" s="8">
        <f>SUM(OrderBal26[[#This Row],[Annual
(Actual)]:[Unpaid]])</f>
        <v>138866.65</v>
      </c>
    </row>
    <row r="175" spans="1:8" x14ac:dyDescent="0.25">
      <c r="A175" s="7" t="s">
        <v>674</v>
      </c>
      <c r="B175" s="7" t="s">
        <v>340</v>
      </c>
      <c r="C175" s="7" t="s">
        <v>341</v>
      </c>
      <c r="D175" s="7" t="s">
        <v>995</v>
      </c>
      <c r="E175" s="7" t="s">
        <v>881</v>
      </c>
      <c r="F175" s="8">
        <v>36077.14</v>
      </c>
      <c r="G175" s="9"/>
      <c r="H175" s="8">
        <f>SUM(OrderBal26[[#This Row],[Annual
(Actual)]:[Unpaid]])</f>
        <v>36077.14</v>
      </c>
    </row>
    <row r="176" spans="1:8" x14ac:dyDescent="0.25">
      <c r="A176" s="7" t="s">
        <v>675</v>
      </c>
      <c r="B176" s="7" t="s">
        <v>342</v>
      </c>
      <c r="C176" s="7" t="s">
        <v>343</v>
      </c>
      <c r="D176" s="7" t="s">
        <v>995</v>
      </c>
      <c r="E176" s="7" t="s">
        <v>881</v>
      </c>
      <c r="F176" s="8">
        <v>97952.24</v>
      </c>
      <c r="G176" s="9"/>
      <c r="H176" s="8">
        <f>SUM(OrderBal26[[#This Row],[Annual
(Actual)]:[Unpaid]])</f>
        <v>97952.24</v>
      </c>
    </row>
    <row r="177" spans="1:8" x14ac:dyDescent="0.25">
      <c r="A177" s="7" t="s">
        <v>676</v>
      </c>
      <c r="B177" s="7" t="s">
        <v>344</v>
      </c>
      <c r="C177" s="7" t="s">
        <v>345</v>
      </c>
      <c r="D177" s="7" t="s">
        <v>995</v>
      </c>
      <c r="E177" s="7" t="s">
        <v>929</v>
      </c>
      <c r="F177" s="8">
        <v>99972.29</v>
      </c>
      <c r="G177" s="9"/>
      <c r="H177" s="8">
        <f>SUM(OrderBal26[[#This Row],[Annual
(Actual)]:[Unpaid]])</f>
        <v>99972.29</v>
      </c>
    </row>
    <row r="178" spans="1:8" x14ac:dyDescent="0.25">
      <c r="A178" s="7" t="s">
        <v>677</v>
      </c>
      <c r="B178" s="7" t="s">
        <v>346</v>
      </c>
      <c r="C178" s="7" t="s">
        <v>347</v>
      </c>
      <c r="D178" s="7" t="s">
        <v>995</v>
      </c>
      <c r="E178" s="7" t="s">
        <v>929</v>
      </c>
      <c r="F178" s="8">
        <v>90450.4</v>
      </c>
      <c r="G178" s="9"/>
      <c r="H178" s="8">
        <f>SUM(OrderBal26[[#This Row],[Annual
(Actual)]:[Unpaid]])</f>
        <v>90450.4</v>
      </c>
    </row>
    <row r="179" spans="1:8" ht="12" customHeight="1" x14ac:dyDescent="0.25">
      <c r="A179" s="7" t="s">
        <v>678</v>
      </c>
      <c r="B179" s="7" t="s">
        <v>348</v>
      </c>
      <c r="C179" s="7" t="s">
        <v>349</v>
      </c>
      <c r="D179" s="7" t="s">
        <v>995</v>
      </c>
      <c r="E179" s="7" t="s">
        <v>881</v>
      </c>
      <c r="F179" s="8">
        <v>921094.03</v>
      </c>
      <c r="G179" s="9"/>
      <c r="H179" s="8">
        <f>SUM(OrderBal26[[#This Row],[Annual
(Actual)]:[Unpaid]])</f>
        <v>921094.03</v>
      </c>
    </row>
    <row r="180" spans="1:8" x14ac:dyDescent="0.25">
      <c r="A180" s="7" t="s">
        <v>679</v>
      </c>
      <c r="B180" s="7" t="s">
        <v>350</v>
      </c>
      <c r="C180" s="7" t="s">
        <v>351</v>
      </c>
      <c r="D180" s="7" t="s">
        <v>880</v>
      </c>
      <c r="E180" s="7" t="s">
        <v>929</v>
      </c>
      <c r="F180" s="8">
        <v>0.09</v>
      </c>
      <c r="G180" s="9"/>
      <c r="H180" s="8">
        <f>SUM(OrderBal26[[#This Row],[Annual
(Actual)]:[Unpaid]])</f>
        <v>0.09</v>
      </c>
    </row>
    <row r="181" spans="1:8" x14ac:dyDescent="0.25">
      <c r="A181" s="7" t="s">
        <v>680</v>
      </c>
      <c r="B181" s="7" t="s">
        <v>352</v>
      </c>
      <c r="C181" s="7" t="s">
        <v>353</v>
      </c>
      <c r="D181" s="7" t="s">
        <v>72</v>
      </c>
      <c r="E181" s="7" t="s">
        <v>929</v>
      </c>
      <c r="F181" s="8">
        <v>0.08</v>
      </c>
      <c r="G181" s="9"/>
      <c r="H181" s="8">
        <f>SUM(OrderBal26[[#This Row],[Annual
(Actual)]:[Unpaid]])</f>
        <v>0.08</v>
      </c>
    </row>
    <row r="182" spans="1:8" x14ac:dyDescent="0.25">
      <c r="A182" s="7" t="s">
        <v>681</v>
      </c>
      <c r="B182" s="7" t="s">
        <v>354</v>
      </c>
      <c r="C182" s="7" t="s">
        <v>355</v>
      </c>
      <c r="D182" s="7" t="s">
        <v>995</v>
      </c>
      <c r="E182" s="7" t="s">
        <v>929</v>
      </c>
      <c r="F182" s="8">
        <v>488514.73</v>
      </c>
      <c r="G182" s="9"/>
      <c r="H182" s="8">
        <f>SUM(OrderBal26[[#This Row],[Annual
(Actual)]:[Unpaid]])</f>
        <v>488514.73</v>
      </c>
    </row>
    <row r="183" spans="1:8" x14ac:dyDescent="0.25">
      <c r="A183" s="7" t="s">
        <v>682</v>
      </c>
      <c r="B183" s="7" t="s">
        <v>356</v>
      </c>
      <c r="C183" s="7" t="s">
        <v>357</v>
      </c>
      <c r="D183" s="7" t="s">
        <v>995</v>
      </c>
      <c r="E183" s="7" t="s">
        <v>929</v>
      </c>
      <c r="F183" s="8">
        <v>187499.96</v>
      </c>
      <c r="G183" s="9"/>
      <c r="H183" s="8">
        <f>SUM(OrderBal26[[#This Row],[Annual
(Actual)]:[Unpaid]])</f>
        <v>187499.96</v>
      </c>
    </row>
    <row r="184" spans="1:8" x14ac:dyDescent="0.25">
      <c r="A184" s="7" t="s">
        <v>683</v>
      </c>
      <c r="B184" s="7" t="s">
        <v>358</v>
      </c>
      <c r="C184" s="7" t="s">
        <v>359</v>
      </c>
      <c r="D184" s="7" t="s">
        <v>995</v>
      </c>
      <c r="E184" s="7" t="s">
        <v>929</v>
      </c>
      <c r="F184" s="8">
        <v>32198.38</v>
      </c>
      <c r="G184" s="9"/>
      <c r="H184" s="8">
        <f>SUM(OrderBal26[[#This Row],[Annual
(Actual)]:[Unpaid]])</f>
        <v>32198.38</v>
      </c>
    </row>
    <row r="185" spans="1:8" x14ac:dyDescent="0.25">
      <c r="A185" s="7" t="s">
        <v>684</v>
      </c>
      <c r="B185" s="7" t="s">
        <v>360</v>
      </c>
      <c r="C185" s="7" t="s">
        <v>361</v>
      </c>
      <c r="D185" s="7" t="s">
        <v>995</v>
      </c>
      <c r="E185" s="7" t="s">
        <v>881</v>
      </c>
      <c r="F185" s="8">
        <v>247235.62</v>
      </c>
      <c r="G185" s="9"/>
      <c r="H185" s="8">
        <f>SUM(OrderBal26[[#This Row],[Annual
(Actual)]:[Unpaid]])</f>
        <v>247235.62</v>
      </c>
    </row>
    <row r="186" spans="1:8" x14ac:dyDescent="0.25">
      <c r="A186" s="7" t="s">
        <v>685</v>
      </c>
      <c r="B186" s="7" t="s">
        <v>362</v>
      </c>
      <c r="C186" s="7" t="s">
        <v>363</v>
      </c>
      <c r="D186" s="7" t="s">
        <v>995</v>
      </c>
      <c r="E186" s="7" t="s">
        <v>881</v>
      </c>
      <c r="F186" s="8">
        <v>365496.44</v>
      </c>
      <c r="G186" s="9"/>
      <c r="H186" s="8">
        <f>SUM(OrderBal26[[#This Row],[Annual
(Actual)]:[Unpaid]])</f>
        <v>365496.44</v>
      </c>
    </row>
    <row r="187" spans="1:8" x14ac:dyDescent="0.25">
      <c r="A187" s="7" t="s">
        <v>686</v>
      </c>
      <c r="B187" s="7" t="s">
        <v>364</v>
      </c>
      <c r="C187" s="7" t="s">
        <v>365</v>
      </c>
      <c r="D187" s="7" t="s">
        <v>12</v>
      </c>
      <c r="E187" s="7" t="s">
        <v>881</v>
      </c>
      <c r="F187" s="8">
        <v>0.05</v>
      </c>
      <c r="G187" s="9"/>
      <c r="H187" s="8">
        <f>SUM(OrderBal26[[#This Row],[Annual
(Actual)]:[Unpaid]])</f>
        <v>0.05</v>
      </c>
    </row>
    <row r="188" spans="1:8" x14ac:dyDescent="0.25">
      <c r="A188" s="7" t="s">
        <v>687</v>
      </c>
      <c r="B188" s="7" t="s">
        <v>366</v>
      </c>
      <c r="C188" s="7" t="s">
        <v>367</v>
      </c>
      <c r="D188" s="7" t="s">
        <v>913</v>
      </c>
      <c r="E188" s="7" t="s">
        <v>881</v>
      </c>
      <c r="F188" s="8">
        <v>0.12</v>
      </c>
      <c r="G188" s="9"/>
      <c r="H188" s="8">
        <f>SUM(OrderBal26[[#This Row],[Annual
(Actual)]:[Unpaid]])</f>
        <v>0.12</v>
      </c>
    </row>
    <row r="189" spans="1:8" x14ac:dyDescent="0.25">
      <c r="A189" s="7" t="s">
        <v>688</v>
      </c>
      <c r="B189" s="7" t="s">
        <v>368</v>
      </c>
      <c r="C189" s="7" t="s">
        <v>369</v>
      </c>
      <c r="D189" s="7" t="s">
        <v>995</v>
      </c>
      <c r="E189" s="7" t="s">
        <v>929</v>
      </c>
      <c r="F189" s="8">
        <v>25240.799999999999</v>
      </c>
      <c r="G189" s="9"/>
      <c r="H189" s="8">
        <f>SUM(OrderBal26[[#This Row],[Annual
(Actual)]:[Unpaid]])</f>
        <v>25240.799999999999</v>
      </c>
    </row>
    <row r="190" spans="1:8" x14ac:dyDescent="0.25">
      <c r="A190" s="7" t="s">
        <v>689</v>
      </c>
      <c r="B190" s="7" t="s">
        <v>370</v>
      </c>
      <c r="C190" s="7" t="s">
        <v>371</v>
      </c>
      <c r="D190" s="7" t="s">
        <v>995</v>
      </c>
      <c r="E190" s="7" t="s">
        <v>929</v>
      </c>
      <c r="F190" s="8">
        <v>44727.41</v>
      </c>
      <c r="G190" s="9"/>
      <c r="H190" s="8">
        <f>SUM(OrderBal26[[#This Row],[Annual
(Actual)]:[Unpaid]])</f>
        <v>44727.41</v>
      </c>
    </row>
    <row r="191" spans="1:8" x14ac:dyDescent="0.25">
      <c r="A191" s="7" t="s">
        <v>690</v>
      </c>
      <c r="B191" s="7" t="s">
        <v>372</v>
      </c>
      <c r="C191" s="7" t="s">
        <v>373</v>
      </c>
      <c r="D191" s="7" t="s">
        <v>304</v>
      </c>
      <c r="E191" s="7" t="s">
        <v>929</v>
      </c>
      <c r="F191" s="8">
        <v>0.33</v>
      </c>
      <c r="G191" s="9"/>
      <c r="H191" s="8">
        <f>SUM(OrderBal26[[#This Row],[Annual
(Actual)]:[Unpaid]])</f>
        <v>0.33</v>
      </c>
    </row>
    <row r="192" spans="1:8" x14ac:dyDescent="0.25">
      <c r="A192" s="7" t="s">
        <v>691</v>
      </c>
      <c r="B192" s="7" t="s">
        <v>374</v>
      </c>
      <c r="C192" s="7" t="s">
        <v>373</v>
      </c>
      <c r="D192" s="7" t="s">
        <v>777</v>
      </c>
      <c r="E192" s="7" t="s">
        <v>929</v>
      </c>
      <c r="F192" s="8">
        <v>-0.1</v>
      </c>
      <c r="G192" s="9"/>
      <c r="H192" s="8">
        <f>SUM(OrderBal26[[#This Row],[Annual
(Actual)]:[Unpaid]])</f>
        <v>-0.1</v>
      </c>
    </row>
    <row r="193" spans="1:8" x14ac:dyDescent="0.25">
      <c r="A193" s="7" t="s">
        <v>692</v>
      </c>
      <c r="B193" s="7" t="s">
        <v>375</v>
      </c>
      <c r="C193" s="7" t="s">
        <v>376</v>
      </c>
      <c r="D193" s="7" t="s">
        <v>921</v>
      </c>
      <c r="E193" s="7" t="s">
        <v>929</v>
      </c>
      <c r="F193" s="8">
        <v>-11100</v>
      </c>
      <c r="G193" s="9"/>
      <c r="H193" s="8">
        <f>SUM(OrderBal26[[#This Row],[Annual
(Actual)]:[Unpaid]])</f>
        <v>-11100</v>
      </c>
    </row>
    <row r="194" spans="1:8" x14ac:dyDescent="0.25">
      <c r="A194" s="7" t="s">
        <v>693</v>
      </c>
      <c r="B194" s="7" t="s">
        <v>377</v>
      </c>
      <c r="C194" s="7" t="s">
        <v>378</v>
      </c>
      <c r="D194" s="7" t="s">
        <v>995</v>
      </c>
      <c r="E194" s="7" t="s">
        <v>929</v>
      </c>
      <c r="F194" s="8">
        <v>5845.68</v>
      </c>
      <c r="G194" s="9"/>
      <c r="H194" s="8">
        <f>SUM(OrderBal26[[#This Row],[Annual
(Actual)]:[Unpaid]])</f>
        <v>5845.68</v>
      </c>
    </row>
    <row r="195" spans="1:8" x14ac:dyDescent="0.25">
      <c r="A195" s="7" t="s">
        <v>694</v>
      </c>
      <c r="B195" s="7" t="s">
        <v>379</v>
      </c>
      <c r="C195" s="7" t="s">
        <v>380</v>
      </c>
      <c r="D195" s="7" t="s">
        <v>995</v>
      </c>
      <c r="E195" s="7" t="s">
        <v>929</v>
      </c>
      <c r="F195" s="8">
        <v>184581.9</v>
      </c>
      <c r="G195" s="9"/>
      <c r="H195" s="8">
        <f>SUM(OrderBal26[[#This Row],[Annual
(Actual)]:[Unpaid]])</f>
        <v>184581.9</v>
      </c>
    </row>
    <row r="196" spans="1:8" x14ac:dyDescent="0.25">
      <c r="A196" s="7" t="s">
        <v>695</v>
      </c>
      <c r="B196" s="7" t="s">
        <v>381</v>
      </c>
      <c r="C196" s="7" t="s">
        <v>382</v>
      </c>
      <c r="D196" s="7" t="s">
        <v>281</v>
      </c>
      <c r="E196" s="7" t="s">
        <v>929</v>
      </c>
      <c r="F196" s="8">
        <v>-4.6399999999999997</v>
      </c>
      <c r="G196" s="9"/>
      <c r="H196" s="8">
        <f>SUM(OrderBal26[[#This Row],[Annual
(Actual)]:[Unpaid]])</f>
        <v>-4.6399999999999997</v>
      </c>
    </row>
    <row r="197" spans="1:8" x14ac:dyDescent="0.25">
      <c r="A197" s="7" t="s">
        <v>696</v>
      </c>
      <c r="B197" s="7" t="s">
        <v>383</v>
      </c>
      <c r="C197" s="7" t="s">
        <v>384</v>
      </c>
      <c r="D197" s="7" t="s">
        <v>995</v>
      </c>
      <c r="E197" s="7" t="s">
        <v>929</v>
      </c>
      <c r="F197" s="8">
        <v>63492.29</v>
      </c>
      <c r="G197" s="9"/>
      <c r="H197" s="8">
        <f>SUM(OrderBal26[[#This Row],[Annual
(Actual)]:[Unpaid]])</f>
        <v>63492.29</v>
      </c>
    </row>
    <row r="198" spans="1:8" x14ac:dyDescent="0.25">
      <c r="A198" s="7" t="s">
        <v>698</v>
      </c>
      <c r="B198" s="7" t="s">
        <v>386</v>
      </c>
      <c r="C198" s="7" t="s">
        <v>385</v>
      </c>
      <c r="D198" s="7" t="s">
        <v>995</v>
      </c>
      <c r="E198" s="7" t="s">
        <v>929</v>
      </c>
      <c r="F198" s="8">
        <v>138740.07</v>
      </c>
      <c r="G198" s="9"/>
      <c r="H198" s="8">
        <f>SUM(OrderBal26[[#This Row],[Annual
(Actual)]:[Unpaid]])</f>
        <v>138740.07</v>
      </c>
    </row>
    <row r="199" spans="1:8" ht="12" customHeight="1" x14ac:dyDescent="0.25">
      <c r="A199" s="7" t="s">
        <v>699</v>
      </c>
      <c r="B199" s="7" t="s">
        <v>387</v>
      </c>
      <c r="C199" s="7" t="s">
        <v>385</v>
      </c>
      <c r="D199" s="7" t="s">
        <v>204</v>
      </c>
      <c r="E199" s="7" t="s">
        <v>930</v>
      </c>
      <c r="F199" s="8">
        <v>0.05</v>
      </c>
      <c r="G199" s="10"/>
      <c r="H199" s="8">
        <f>SUM(OrderBal26[[#This Row],[Annual
(Actual)]:[Unpaid]])</f>
        <v>0.05</v>
      </c>
    </row>
    <row r="200" spans="1:8" x14ac:dyDescent="0.25">
      <c r="A200" s="7" t="s">
        <v>700</v>
      </c>
      <c r="B200" s="7" t="s">
        <v>388</v>
      </c>
      <c r="C200" s="7" t="s">
        <v>389</v>
      </c>
      <c r="D200" s="7" t="s">
        <v>995</v>
      </c>
      <c r="E200" s="7" t="s">
        <v>931</v>
      </c>
      <c r="F200" s="8">
        <v>267155.32</v>
      </c>
      <c r="G200" s="9"/>
      <c r="H200" s="8">
        <f>SUM(OrderBal26[[#This Row],[Annual
(Actual)]:[Unpaid]])</f>
        <v>267155.32</v>
      </c>
    </row>
    <row r="201" spans="1:8" ht="12" customHeight="1" x14ac:dyDescent="0.25">
      <c r="A201" s="7" t="s">
        <v>701</v>
      </c>
      <c r="B201" s="7" t="s">
        <v>390</v>
      </c>
      <c r="C201" s="7" t="s">
        <v>391</v>
      </c>
      <c r="D201" s="7" t="s">
        <v>995</v>
      </c>
      <c r="E201" s="7" t="s">
        <v>929</v>
      </c>
      <c r="F201" s="8">
        <v>137333.21</v>
      </c>
      <c r="G201" s="11"/>
      <c r="H201" s="8">
        <f>SUM(OrderBal26[[#This Row],[Annual
(Actual)]:[Unpaid]])</f>
        <v>137333.21</v>
      </c>
    </row>
    <row r="202" spans="1:8" x14ac:dyDescent="0.25">
      <c r="A202" s="7" t="s">
        <v>702</v>
      </c>
      <c r="B202" s="7" t="s">
        <v>392</v>
      </c>
      <c r="C202" s="7" t="s">
        <v>393</v>
      </c>
      <c r="D202" s="7" t="s">
        <v>995</v>
      </c>
      <c r="E202" s="7" t="s">
        <v>881</v>
      </c>
      <c r="F202" s="8">
        <v>22999.72</v>
      </c>
      <c r="G202" s="9"/>
      <c r="H202" s="8">
        <f>SUM(OrderBal26[[#This Row],[Annual
(Actual)]:[Unpaid]])</f>
        <v>22999.72</v>
      </c>
    </row>
    <row r="203" spans="1:8" x14ac:dyDescent="0.25">
      <c r="A203" s="7" t="s">
        <v>703</v>
      </c>
      <c r="B203" s="7" t="s">
        <v>394</v>
      </c>
      <c r="C203" s="7" t="s">
        <v>395</v>
      </c>
      <c r="D203" s="7" t="s">
        <v>995</v>
      </c>
      <c r="E203" s="7" t="s">
        <v>929</v>
      </c>
      <c r="F203" s="8">
        <v>923866.94</v>
      </c>
      <c r="G203" s="9"/>
      <c r="H203" s="8">
        <f>SUM(OrderBal26[[#This Row],[Annual
(Actual)]:[Unpaid]])</f>
        <v>923866.94</v>
      </c>
    </row>
    <row r="204" spans="1:8" x14ac:dyDescent="0.25">
      <c r="A204" s="7" t="s">
        <v>704</v>
      </c>
      <c r="B204" s="7" t="s">
        <v>396</v>
      </c>
      <c r="C204" s="7" t="s">
        <v>397</v>
      </c>
      <c r="D204" s="7" t="s">
        <v>843</v>
      </c>
      <c r="E204" s="7" t="s">
        <v>929</v>
      </c>
      <c r="F204" s="8">
        <v>0.02</v>
      </c>
      <c r="G204" s="9"/>
      <c r="H204" s="8">
        <f>SUM(OrderBal26[[#This Row],[Annual
(Actual)]:[Unpaid]])</f>
        <v>0.02</v>
      </c>
    </row>
    <row r="205" spans="1:8" x14ac:dyDescent="0.25">
      <c r="A205" s="7" t="s">
        <v>705</v>
      </c>
      <c r="B205" s="7" t="s">
        <v>818</v>
      </c>
      <c r="C205" s="7" t="s">
        <v>397</v>
      </c>
      <c r="D205" s="7" t="s">
        <v>995</v>
      </c>
      <c r="E205" s="7" t="s">
        <v>929</v>
      </c>
      <c r="F205" s="8">
        <v>1694171.62</v>
      </c>
      <c r="G205" s="9"/>
      <c r="H205" s="8">
        <f>SUM(OrderBal26[[#This Row],[Annual
(Actual)]:[Unpaid]])</f>
        <v>1694171.62</v>
      </c>
    </row>
    <row r="206" spans="1:8" x14ac:dyDescent="0.25">
      <c r="A206" s="7" t="s">
        <v>819</v>
      </c>
      <c r="B206" s="7" t="s">
        <v>820</v>
      </c>
      <c r="C206" s="7" t="s">
        <v>399</v>
      </c>
      <c r="D206" s="7" t="s">
        <v>995</v>
      </c>
      <c r="E206" s="7" t="s">
        <v>929</v>
      </c>
      <c r="F206" s="8">
        <v>762719.11</v>
      </c>
      <c r="G206" s="9"/>
      <c r="H206" s="8">
        <f>SUM(OrderBal26[[#This Row],[Annual
(Actual)]:[Unpaid]])</f>
        <v>762719.11</v>
      </c>
    </row>
    <row r="207" spans="1:8" ht="13.5" customHeight="1" x14ac:dyDescent="0.25">
      <c r="A207" s="7" t="s">
        <v>706</v>
      </c>
      <c r="B207" s="7" t="s">
        <v>398</v>
      </c>
      <c r="C207" s="7" t="s">
        <v>399</v>
      </c>
      <c r="D207" s="7" t="s">
        <v>892</v>
      </c>
      <c r="E207" s="7" t="s">
        <v>929</v>
      </c>
      <c r="F207" s="8">
        <v>0.02</v>
      </c>
      <c r="G207" s="9"/>
      <c r="H207" s="8">
        <f>SUM(OrderBal26[[#This Row],[Annual
(Actual)]:[Unpaid]])</f>
        <v>0.02</v>
      </c>
    </row>
    <row r="208" spans="1:8" x14ac:dyDescent="0.25">
      <c r="A208" s="7" t="s">
        <v>707</v>
      </c>
      <c r="B208" s="7" t="s">
        <v>400</v>
      </c>
      <c r="C208" s="7" t="s">
        <v>401</v>
      </c>
      <c r="D208" s="7" t="s">
        <v>913</v>
      </c>
      <c r="E208" s="7" t="s">
        <v>931</v>
      </c>
      <c r="F208" s="8">
        <v>-93782.01</v>
      </c>
      <c r="G208" s="9"/>
      <c r="H208" s="8">
        <f>SUM(OrderBal26[[#This Row],[Annual
(Actual)]:[Unpaid]])</f>
        <v>-93782.01</v>
      </c>
    </row>
    <row r="209" spans="1:8" x14ac:dyDescent="0.25">
      <c r="A209" s="7" t="s">
        <v>708</v>
      </c>
      <c r="B209" s="7" t="s">
        <v>402</v>
      </c>
      <c r="C209" s="7" t="s">
        <v>397</v>
      </c>
      <c r="D209" s="7" t="s">
        <v>995</v>
      </c>
      <c r="E209" s="7" t="s">
        <v>881</v>
      </c>
      <c r="F209" s="8">
        <v>136258.5</v>
      </c>
      <c r="G209" s="9"/>
      <c r="H209" s="8">
        <f>SUM(OrderBal26[[#This Row],[Annual
(Actual)]:[Unpaid]])</f>
        <v>136258.5</v>
      </c>
    </row>
    <row r="210" spans="1:8" x14ac:dyDescent="0.25">
      <c r="A210" s="7" t="s">
        <v>709</v>
      </c>
      <c r="B210" s="7" t="s">
        <v>403</v>
      </c>
      <c r="C210" s="7" t="s">
        <v>404</v>
      </c>
      <c r="D210" s="7" t="s">
        <v>995</v>
      </c>
      <c r="E210" s="7" t="s">
        <v>881</v>
      </c>
      <c r="F210" s="8">
        <v>1042814.89</v>
      </c>
      <c r="G210" s="9"/>
      <c r="H210" s="8">
        <f>SUM(OrderBal26[[#This Row],[Annual
(Actual)]:[Unpaid]])</f>
        <v>1042814.89</v>
      </c>
    </row>
    <row r="211" spans="1:8" x14ac:dyDescent="0.25">
      <c r="A211" s="7" t="s">
        <v>710</v>
      </c>
      <c r="B211" s="7" t="s">
        <v>405</v>
      </c>
      <c r="C211" s="7" t="s">
        <v>406</v>
      </c>
      <c r="D211" s="7" t="s">
        <v>995</v>
      </c>
      <c r="E211" s="7" t="s">
        <v>881</v>
      </c>
      <c r="F211" s="8">
        <v>12023.28</v>
      </c>
      <c r="G211" s="9"/>
      <c r="H211" s="8">
        <f>SUM(OrderBal26[[#This Row],[Annual
(Actual)]:[Unpaid]])</f>
        <v>12023.28</v>
      </c>
    </row>
    <row r="212" spans="1:8" x14ac:dyDescent="0.25">
      <c r="A212" s="7" t="s">
        <v>711</v>
      </c>
      <c r="B212" s="7" t="s">
        <v>407</v>
      </c>
      <c r="C212" s="7" t="s">
        <v>408</v>
      </c>
      <c r="D212" s="7" t="s">
        <v>995</v>
      </c>
      <c r="E212" s="7" t="s">
        <v>929</v>
      </c>
      <c r="F212" s="8">
        <v>51114.239999999998</v>
      </c>
      <c r="G212" s="9"/>
      <c r="H212" s="8">
        <f>SUM(OrderBal26[[#This Row],[Annual
(Actual)]:[Unpaid]])</f>
        <v>51114.239999999998</v>
      </c>
    </row>
    <row r="213" spans="1:8" x14ac:dyDescent="0.25">
      <c r="A213" s="7" t="s">
        <v>712</v>
      </c>
      <c r="B213" s="7" t="s">
        <v>409</v>
      </c>
      <c r="C213" s="7" t="s">
        <v>410</v>
      </c>
      <c r="D213" s="7" t="s">
        <v>995</v>
      </c>
      <c r="E213" s="7" t="s">
        <v>929</v>
      </c>
      <c r="F213" s="8">
        <v>1767642.17</v>
      </c>
      <c r="G213" s="9"/>
      <c r="H213" s="8">
        <f>SUM(OrderBal26[[#This Row],[Annual
(Actual)]:[Unpaid]])</f>
        <v>1767642.17</v>
      </c>
    </row>
    <row r="214" spans="1:8" x14ac:dyDescent="0.25">
      <c r="A214" s="7" t="s">
        <v>713</v>
      </c>
      <c r="B214" s="7" t="s">
        <v>411</v>
      </c>
      <c r="C214" s="7" t="s">
        <v>412</v>
      </c>
      <c r="D214" s="7" t="s">
        <v>995</v>
      </c>
      <c r="E214" s="7" t="s">
        <v>929</v>
      </c>
      <c r="F214" s="8">
        <v>-0.06</v>
      </c>
      <c r="G214" s="9"/>
      <c r="H214" s="8">
        <f>SUM(OrderBal26[[#This Row],[Annual
(Actual)]:[Unpaid]])</f>
        <v>-0.06</v>
      </c>
    </row>
    <row r="215" spans="1:8" x14ac:dyDescent="0.25">
      <c r="A215" s="7" t="s">
        <v>714</v>
      </c>
      <c r="B215" s="7" t="s">
        <v>413</v>
      </c>
      <c r="C215" s="7" t="s">
        <v>414</v>
      </c>
      <c r="D215" s="7" t="s">
        <v>990</v>
      </c>
      <c r="E215" s="7" t="s">
        <v>931</v>
      </c>
      <c r="F215" s="8">
        <v>429707.05</v>
      </c>
      <c r="G215" s="9"/>
      <c r="H215" s="8">
        <f>SUM(OrderBal26[[#This Row],[Annual
(Actual)]:[Unpaid]])</f>
        <v>429707.05</v>
      </c>
    </row>
    <row r="216" spans="1:8" x14ac:dyDescent="0.25">
      <c r="A216" s="7" t="s">
        <v>715</v>
      </c>
      <c r="B216" s="7" t="s">
        <v>415</v>
      </c>
      <c r="C216" s="7" t="s">
        <v>416</v>
      </c>
      <c r="D216" s="7" t="s">
        <v>983</v>
      </c>
      <c r="E216" s="7" t="s">
        <v>881</v>
      </c>
      <c r="F216" s="8">
        <v>0.64</v>
      </c>
      <c r="G216" s="9"/>
      <c r="H216" s="8">
        <f>SUM(OrderBal26[[#This Row],[Annual
(Actual)]:[Unpaid]])</f>
        <v>0.64</v>
      </c>
    </row>
    <row r="217" spans="1:8" x14ac:dyDescent="0.25">
      <c r="A217" s="7" t="s">
        <v>844</v>
      </c>
      <c r="B217" s="7" t="s">
        <v>893</v>
      </c>
      <c r="C217" s="7" t="s">
        <v>845</v>
      </c>
      <c r="D217" s="7" t="s">
        <v>995</v>
      </c>
      <c r="E217" s="7" t="s">
        <v>929</v>
      </c>
      <c r="F217" s="8">
        <v>204166.62</v>
      </c>
      <c r="G217" s="9"/>
      <c r="H217" s="8">
        <f>SUM(OrderBal26[[#This Row],[Annual
(Actual)]:[Unpaid]])</f>
        <v>204166.62</v>
      </c>
    </row>
    <row r="218" spans="1:8" x14ac:dyDescent="0.25">
      <c r="A218" s="7" t="s">
        <v>716</v>
      </c>
      <c r="B218" s="7" t="s">
        <v>417</v>
      </c>
      <c r="C218" s="7" t="s">
        <v>418</v>
      </c>
      <c r="D218" s="7" t="s">
        <v>995</v>
      </c>
      <c r="E218" s="7" t="s">
        <v>929</v>
      </c>
      <c r="F218" s="8">
        <v>568920.68000000005</v>
      </c>
      <c r="G218" s="9"/>
      <c r="H218" s="8">
        <f>SUM(OrderBal26[[#This Row],[Annual
(Actual)]:[Unpaid]])</f>
        <v>568920.68000000005</v>
      </c>
    </row>
    <row r="219" spans="1:8" x14ac:dyDescent="0.25">
      <c r="A219" s="7" t="s">
        <v>717</v>
      </c>
      <c r="B219" s="7" t="s">
        <v>419</v>
      </c>
      <c r="C219" s="7" t="s">
        <v>420</v>
      </c>
      <c r="D219" s="7" t="s">
        <v>91</v>
      </c>
      <c r="E219" s="7" t="s">
        <v>57</v>
      </c>
      <c r="F219" s="8">
        <v>549698</v>
      </c>
      <c r="G219" s="9"/>
      <c r="H219" s="8">
        <f>SUM(OrderBal26[[#This Row],[Annual
(Actual)]:[Unpaid]])</f>
        <v>549698</v>
      </c>
    </row>
    <row r="220" spans="1:8" x14ac:dyDescent="0.25">
      <c r="A220" s="7" t="s">
        <v>718</v>
      </c>
      <c r="B220" s="7" t="s">
        <v>421</v>
      </c>
      <c r="C220" s="7" t="s">
        <v>422</v>
      </c>
      <c r="D220" s="7" t="s">
        <v>995</v>
      </c>
      <c r="E220" s="7" t="s">
        <v>929</v>
      </c>
      <c r="F220" s="8">
        <v>406724.64</v>
      </c>
      <c r="G220" s="9"/>
      <c r="H220" s="8">
        <f>SUM(OrderBal26[[#This Row],[Annual
(Actual)]:[Unpaid]])</f>
        <v>406724.64</v>
      </c>
    </row>
    <row r="221" spans="1:8" x14ac:dyDescent="0.25">
      <c r="A221" s="7" t="s">
        <v>719</v>
      </c>
      <c r="B221" s="7" t="s">
        <v>423</v>
      </c>
      <c r="C221" s="7" t="s">
        <v>422</v>
      </c>
      <c r="D221" s="7" t="s">
        <v>995</v>
      </c>
      <c r="E221" s="7" t="s">
        <v>929</v>
      </c>
      <c r="F221" s="8">
        <v>14812.46</v>
      </c>
      <c r="G221" s="9"/>
      <c r="H221" s="8">
        <f>SUM(OrderBal26[[#This Row],[Annual
(Actual)]:[Unpaid]])</f>
        <v>14812.46</v>
      </c>
    </row>
    <row r="222" spans="1:8" x14ac:dyDescent="0.25">
      <c r="A222" s="7" t="s">
        <v>798</v>
      </c>
      <c r="B222" s="7" t="s">
        <v>799</v>
      </c>
      <c r="C222" s="7" t="s">
        <v>422</v>
      </c>
      <c r="D222" s="7" t="s">
        <v>812</v>
      </c>
      <c r="E222" s="7" t="s">
        <v>985</v>
      </c>
      <c r="F222" s="8">
        <v>612</v>
      </c>
      <c r="G222" s="9"/>
      <c r="H222" s="8">
        <f>SUM(OrderBal26[[#This Row],[Annual
(Actual)]:[Unpaid]])</f>
        <v>612</v>
      </c>
    </row>
    <row r="223" spans="1:8" x14ac:dyDescent="0.25">
      <c r="A223" s="7" t="s">
        <v>720</v>
      </c>
      <c r="B223" s="7" t="s">
        <v>424</v>
      </c>
      <c r="C223" s="7" t="s">
        <v>425</v>
      </c>
      <c r="D223" s="7" t="s">
        <v>995</v>
      </c>
      <c r="E223" s="7" t="s">
        <v>929</v>
      </c>
      <c r="F223" s="8">
        <v>108625.5</v>
      </c>
      <c r="G223" s="9"/>
      <c r="H223" s="8">
        <f>SUM(OrderBal26[[#This Row],[Annual
(Actual)]:[Unpaid]])</f>
        <v>108625.5</v>
      </c>
    </row>
    <row r="224" spans="1:8" x14ac:dyDescent="0.25">
      <c r="A224" s="7" t="s">
        <v>721</v>
      </c>
      <c r="B224" s="7" t="s">
        <v>427</v>
      </c>
      <c r="C224" s="7" t="s">
        <v>426</v>
      </c>
      <c r="D224" s="7" t="s">
        <v>995</v>
      </c>
      <c r="E224" s="7" t="s">
        <v>929</v>
      </c>
      <c r="F224" s="8">
        <v>4610414</v>
      </c>
      <c r="G224" s="9"/>
      <c r="H224" s="8">
        <f>SUM(OrderBal26[[#This Row],[Annual
(Actual)]:[Unpaid]])</f>
        <v>4610414</v>
      </c>
    </row>
    <row r="225" spans="1:8" x14ac:dyDescent="0.25">
      <c r="A225" s="7" t="s">
        <v>722</v>
      </c>
      <c r="B225" s="7" t="s">
        <v>428</v>
      </c>
      <c r="C225" s="7" t="s">
        <v>426</v>
      </c>
      <c r="D225" s="7" t="s">
        <v>995</v>
      </c>
      <c r="E225" s="7" t="s">
        <v>929</v>
      </c>
      <c r="F225" s="8">
        <v>209470.47</v>
      </c>
      <c r="G225" s="9"/>
      <c r="H225" s="8">
        <f>SUM(OrderBal26[[#This Row],[Annual
(Actual)]:[Unpaid]])</f>
        <v>209470.47</v>
      </c>
    </row>
    <row r="226" spans="1:8" x14ac:dyDescent="0.25">
      <c r="A226" s="7" t="s">
        <v>723</v>
      </c>
      <c r="B226" s="7" t="s">
        <v>429</v>
      </c>
      <c r="C226" s="7" t="s">
        <v>430</v>
      </c>
      <c r="D226" s="7" t="s">
        <v>995</v>
      </c>
      <c r="E226" s="7" t="s">
        <v>929</v>
      </c>
      <c r="F226" s="8">
        <v>32958.239999999998</v>
      </c>
      <c r="G226" s="9"/>
      <c r="H226" s="8">
        <f>SUM(OrderBal26[[#This Row],[Annual
(Actual)]:[Unpaid]])</f>
        <v>32958.239999999998</v>
      </c>
    </row>
    <row r="227" spans="1:8" x14ac:dyDescent="0.25">
      <c r="A227" s="7" t="s">
        <v>724</v>
      </c>
      <c r="B227" s="7" t="s">
        <v>431</v>
      </c>
      <c r="C227" s="7" t="s">
        <v>432</v>
      </c>
      <c r="D227" s="7" t="s">
        <v>995</v>
      </c>
      <c r="E227" s="7" t="s">
        <v>48</v>
      </c>
      <c r="F227" s="8">
        <v>74368.600000000006</v>
      </c>
      <c r="G227" s="9"/>
      <c r="H227" s="8">
        <f>SUM(OrderBal26[[#This Row],[Annual
(Actual)]:[Unpaid]])</f>
        <v>74368.600000000006</v>
      </c>
    </row>
    <row r="228" spans="1:8" x14ac:dyDescent="0.25">
      <c r="A228" s="7" t="s">
        <v>725</v>
      </c>
      <c r="B228" s="7" t="s">
        <v>433</v>
      </c>
      <c r="C228" s="7" t="s">
        <v>432</v>
      </c>
      <c r="D228" s="7" t="s">
        <v>995</v>
      </c>
      <c r="E228" s="7" t="s">
        <v>881</v>
      </c>
      <c r="F228" s="8">
        <v>3924190.02</v>
      </c>
      <c r="G228" s="9"/>
      <c r="H228" s="8">
        <f>SUM(OrderBal26[[#This Row],[Annual
(Actual)]:[Unpaid]])</f>
        <v>3924190.02</v>
      </c>
    </row>
    <row r="229" spans="1:8" x14ac:dyDescent="0.25">
      <c r="A229" s="7" t="s">
        <v>726</v>
      </c>
      <c r="B229" s="7" t="s">
        <v>434</v>
      </c>
      <c r="C229" s="7" t="s">
        <v>435</v>
      </c>
      <c r="D229" s="7" t="s">
        <v>995</v>
      </c>
      <c r="E229" s="7" t="s">
        <v>929</v>
      </c>
      <c r="F229" s="8">
        <v>53833.4</v>
      </c>
      <c r="G229" s="9"/>
      <c r="H229" s="8">
        <f>SUM(OrderBal26[[#This Row],[Annual
(Actual)]:[Unpaid]])</f>
        <v>53833.4</v>
      </c>
    </row>
    <row r="230" spans="1:8" x14ac:dyDescent="0.25">
      <c r="A230" s="7" t="s">
        <v>727</v>
      </c>
      <c r="B230" s="7" t="s">
        <v>436</v>
      </c>
      <c r="C230" s="7" t="s">
        <v>437</v>
      </c>
      <c r="D230" s="7" t="s">
        <v>995</v>
      </c>
      <c r="E230" s="7" t="s">
        <v>929</v>
      </c>
      <c r="F230" s="8">
        <v>116062.49</v>
      </c>
      <c r="G230" s="9"/>
      <c r="H230" s="8">
        <f>SUM(OrderBal26[[#This Row],[Annual
(Actual)]:[Unpaid]])</f>
        <v>116062.49</v>
      </c>
    </row>
    <row r="231" spans="1:8" x14ac:dyDescent="0.25">
      <c r="A231" s="7" t="s">
        <v>728</v>
      </c>
      <c r="B231" s="7" t="s">
        <v>438</v>
      </c>
      <c r="C231" s="7" t="s">
        <v>439</v>
      </c>
      <c r="D231" s="7" t="s">
        <v>995</v>
      </c>
      <c r="E231" s="7" t="s">
        <v>881</v>
      </c>
      <c r="F231" s="8">
        <v>55775.76</v>
      </c>
      <c r="G231" s="9"/>
      <c r="H231" s="8">
        <f>SUM(OrderBal26[[#This Row],[Annual
(Actual)]:[Unpaid]])</f>
        <v>55775.76</v>
      </c>
    </row>
    <row r="232" spans="1:8" x14ac:dyDescent="0.25">
      <c r="A232" s="7" t="s">
        <v>729</v>
      </c>
      <c r="B232" s="7" t="s">
        <v>440</v>
      </c>
      <c r="C232" s="7" t="s">
        <v>441</v>
      </c>
      <c r="D232" s="7" t="s">
        <v>995</v>
      </c>
      <c r="E232" s="7" t="s">
        <v>929</v>
      </c>
      <c r="F232" s="8">
        <v>4926496.93</v>
      </c>
      <c r="G232" s="9"/>
      <c r="H232" s="8">
        <f>SUM(OrderBal26[[#This Row],[Annual
(Actual)]:[Unpaid]])</f>
        <v>4926496.93</v>
      </c>
    </row>
    <row r="233" spans="1:8" x14ac:dyDescent="0.25">
      <c r="A233" s="7" t="s">
        <v>730</v>
      </c>
      <c r="B233" s="7" t="s">
        <v>442</v>
      </c>
      <c r="C233" s="7" t="s">
        <v>441</v>
      </c>
      <c r="D233" s="7" t="s">
        <v>995</v>
      </c>
      <c r="E233" s="7" t="s">
        <v>929</v>
      </c>
      <c r="F233" s="8">
        <v>1332847.18</v>
      </c>
      <c r="G233" s="9"/>
      <c r="H233" s="8">
        <f>SUM(OrderBal26[[#This Row],[Annual
(Actual)]:[Unpaid]])</f>
        <v>1332847.18</v>
      </c>
    </row>
    <row r="234" spans="1:8" x14ac:dyDescent="0.25">
      <c r="A234" s="7" t="s">
        <v>731</v>
      </c>
      <c r="B234" s="7" t="s">
        <v>443</v>
      </c>
      <c r="C234" s="7" t="s">
        <v>444</v>
      </c>
      <c r="D234" s="7" t="s">
        <v>995</v>
      </c>
      <c r="E234" s="7" t="s">
        <v>929</v>
      </c>
      <c r="F234" s="8">
        <v>30912.400000000001</v>
      </c>
      <c r="G234" s="9"/>
      <c r="H234" s="8">
        <f>SUM(OrderBal26[[#This Row],[Annual
(Actual)]:[Unpaid]])</f>
        <v>30912.400000000001</v>
      </c>
    </row>
    <row r="235" spans="1:8" x14ac:dyDescent="0.25">
      <c r="A235" s="7" t="s">
        <v>828</v>
      </c>
      <c r="B235" s="7" t="s">
        <v>829</v>
      </c>
      <c r="C235" s="7" t="s">
        <v>830</v>
      </c>
      <c r="D235" s="7" t="s">
        <v>995</v>
      </c>
      <c r="E235" s="7" t="s">
        <v>929</v>
      </c>
      <c r="F235" s="8">
        <v>795721.05</v>
      </c>
      <c r="G235" s="9"/>
      <c r="H235" s="8">
        <f>SUM(OrderBal26[[#This Row],[Annual
(Actual)]:[Unpaid]])</f>
        <v>795721.05</v>
      </c>
    </row>
    <row r="236" spans="1:8" x14ac:dyDescent="0.25">
      <c r="A236" s="7" t="s">
        <v>732</v>
      </c>
      <c r="B236" s="7" t="s">
        <v>445</v>
      </c>
      <c r="C236" s="7" t="s">
        <v>446</v>
      </c>
      <c r="D236" s="7" t="s">
        <v>995</v>
      </c>
      <c r="E236" s="7" t="s">
        <v>929</v>
      </c>
      <c r="F236" s="8">
        <v>777804</v>
      </c>
      <c r="G236" s="9"/>
      <c r="H236" s="8">
        <f>SUM(OrderBal26[[#This Row],[Annual
(Actual)]:[Unpaid]])</f>
        <v>777804</v>
      </c>
    </row>
    <row r="237" spans="1:8" x14ac:dyDescent="0.25">
      <c r="A237" s="7" t="s">
        <v>733</v>
      </c>
      <c r="B237" s="7" t="s">
        <v>447</v>
      </c>
      <c r="C237" s="7" t="s">
        <v>448</v>
      </c>
      <c r="D237" s="7" t="s">
        <v>995</v>
      </c>
      <c r="E237" s="7" t="s">
        <v>931</v>
      </c>
      <c r="F237" s="8">
        <v>208328.31</v>
      </c>
      <c r="G237" s="9"/>
      <c r="H237" s="8">
        <f>SUM(OrderBal26[[#This Row],[Annual
(Actual)]:[Unpaid]])</f>
        <v>208328.31</v>
      </c>
    </row>
    <row r="238" spans="1:8" x14ac:dyDescent="0.25">
      <c r="A238" s="7" t="s">
        <v>734</v>
      </c>
      <c r="B238" s="7" t="s">
        <v>449</v>
      </c>
      <c r="C238" s="7" t="s">
        <v>448</v>
      </c>
      <c r="D238" s="7" t="s">
        <v>504</v>
      </c>
      <c r="E238" s="7" t="s">
        <v>931</v>
      </c>
      <c r="F238" s="8">
        <v>0.01</v>
      </c>
      <c r="G238" s="9"/>
      <c r="H238" s="8">
        <f>SUM(OrderBal26[[#This Row],[Annual
(Actual)]:[Unpaid]])</f>
        <v>0.01</v>
      </c>
    </row>
    <row r="239" spans="1:8" x14ac:dyDescent="0.25">
      <c r="A239" s="7" t="s">
        <v>735</v>
      </c>
      <c r="B239" s="7" t="s">
        <v>450</v>
      </c>
      <c r="C239" s="7" t="s">
        <v>451</v>
      </c>
      <c r="D239" s="7" t="s">
        <v>842</v>
      </c>
      <c r="E239" s="7" t="s">
        <v>929</v>
      </c>
      <c r="F239" s="8">
        <v>-0.03</v>
      </c>
      <c r="G239" s="9"/>
      <c r="H239" s="8">
        <f>SUM(OrderBal26[[#This Row],[Annual
(Actual)]:[Unpaid]])</f>
        <v>-0.03</v>
      </c>
    </row>
    <row r="240" spans="1:8" x14ac:dyDescent="0.25">
      <c r="A240" s="7" t="s">
        <v>736</v>
      </c>
      <c r="B240" s="7" t="s">
        <v>452</v>
      </c>
      <c r="C240" s="7" t="s">
        <v>453</v>
      </c>
      <c r="D240" s="7" t="s">
        <v>995</v>
      </c>
      <c r="E240" s="7" t="s">
        <v>929</v>
      </c>
      <c r="F240" s="8">
        <v>274989.09999999998</v>
      </c>
      <c r="G240" s="9"/>
      <c r="H240" s="8">
        <f>SUM(OrderBal26[[#This Row],[Annual
(Actual)]:[Unpaid]])</f>
        <v>274989.09999999998</v>
      </c>
    </row>
    <row r="241" spans="1:8" x14ac:dyDescent="0.25">
      <c r="A241" s="7" t="s">
        <v>962</v>
      </c>
      <c r="B241" s="7" t="s">
        <v>963</v>
      </c>
      <c r="C241" s="7" t="s">
        <v>964</v>
      </c>
      <c r="D241" s="7" t="s">
        <v>995</v>
      </c>
      <c r="E241" s="7" t="s">
        <v>929</v>
      </c>
      <c r="F241" s="8">
        <v>54379.93</v>
      </c>
      <c r="G241" s="9"/>
      <c r="H241" s="8">
        <f>SUM(OrderBal26[[#This Row],[Annual
(Actual)]:[Unpaid]])</f>
        <v>54379.93</v>
      </c>
    </row>
    <row r="242" spans="1:8" x14ac:dyDescent="0.25">
      <c r="A242" s="7" t="s">
        <v>737</v>
      </c>
      <c r="B242" s="7" t="s">
        <v>738</v>
      </c>
      <c r="C242" s="7" t="s">
        <v>739</v>
      </c>
      <c r="D242" s="7" t="s">
        <v>995</v>
      </c>
      <c r="E242" s="7" t="s">
        <v>929</v>
      </c>
      <c r="F242" s="8">
        <v>468400</v>
      </c>
      <c r="G242" s="9"/>
      <c r="H242" s="8">
        <f>SUM(OrderBal26[[#This Row],[Annual
(Actual)]:[Unpaid]])</f>
        <v>468400</v>
      </c>
    </row>
    <row r="243" spans="1:8" x14ac:dyDescent="0.25">
      <c r="A243" s="7" t="s">
        <v>986</v>
      </c>
      <c r="B243" s="7" t="s">
        <v>987</v>
      </c>
      <c r="C243" s="7" t="s">
        <v>988</v>
      </c>
      <c r="D243" s="7" t="s">
        <v>995</v>
      </c>
      <c r="E243" s="7" t="s">
        <v>929</v>
      </c>
      <c r="F243" s="8">
        <v>673115</v>
      </c>
      <c r="G243" s="9"/>
      <c r="H243" s="8">
        <f>SUM(OrderBal26[[#This Row],[Annual
(Actual)]:[Unpaid]])</f>
        <v>673115</v>
      </c>
    </row>
    <row r="244" spans="1:8" x14ac:dyDescent="0.25">
      <c r="A244" s="7" t="s">
        <v>740</v>
      </c>
      <c r="B244" s="7" t="s">
        <v>454</v>
      </c>
      <c r="C244" s="7" t="s">
        <v>455</v>
      </c>
      <c r="D244" s="7" t="s">
        <v>995</v>
      </c>
      <c r="E244" s="7" t="s">
        <v>929</v>
      </c>
      <c r="F244" s="8">
        <v>113088.42</v>
      </c>
      <c r="G244" s="9"/>
      <c r="H244" s="8">
        <f>SUM(OrderBal26[[#This Row],[Annual
(Actual)]:[Unpaid]])</f>
        <v>113088.42</v>
      </c>
    </row>
    <row r="245" spans="1:8" x14ac:dyDescent="0.25">
      <c r="A245" s="7" t="s">
        <v>741</v>
      </c>
      <c r="B245" s="7" t="s">
        <v>456</v>
      </c>
      <c r="C245" s="7" t="s">
        <v>455</v>
      </c>
      <c r="D245" s="7" t="s">
        <v>995</v>
      </c>
      <c r="E245" s="7" t="s">
        <v>881</v>
      </c>
      <c r="F245" s="8">
        <v>103333.36</v>
      </c>
      <c r="G245" s="9"/>
      <c r="H245" s="8">
        <f>SUM(OrderBal26[[#This Row],[Annual
(Actual)]:[Unpaid]])</f>
        <v>103333.36</v>
      </c>
    </row>
    <row r="246" spans="1:8" x14ac:dyDescent="0.25">
      <c r="A246" s="7" t="s">
        <v>742</v>
      </c>
      <c r="B246" s="7" t="s">
        <v>458</v>
      </c>
      <c r="C246" s="7" t="s">
        <v>459</v>
      </c>
      <c r="D246" s="7" t="s">
        <v>995</v>
      </c>
      <c r="E246" s="7" t="s">
        <v>929</v>
      </c>
      <c r="F246" s="8">
        <v>1547830</v>
      </c>
      <c r="G246" s="9"/>
      <c r="H246" s="8">
        <f>SUM(OrderBal26[[#This Row],[Annual
(Actual)]:[Unpaid]])</f>
        <v>1547830</v>
      </c>
    </row>
    <row r="247" spans="1:8" x14ac:dyDescent="0.25">
      <c r="A247" s="7" t="s">
        <v>743</v>
      </c>
      <c r="B247" s="7" t="s">
        <v>460</v>
      </c>
      <c r="C247" s="7" t="s">
        <v>459</v>
      </c>
      <c r="D247" s="7" t="s">
        <v>995</v>
      </c>
      <c r="E247" s="7" t="s">
        <v>881</v>
      </c>
      <c r="F247" s="8">
        <v>141834.99</v>
      </c>
      <c r="G247" s="9"/>
      <c r="H247" s="8">
        <f>SUM(OrderBal26[[#This Row],[Annual
(Actual)]:[Unpaid]])</f>
        <v>141834.99</v>
      </c>
    </row>
    <row r="248" spans="1:8" x14ac:dyDescent="0.25">
      <c r="A248" s="7" t="s">
        <v>744</v>
      </c>
      <c r="B248" s="7" t="s">
        <v>461</v>
      </c>
      <c r="C248" s="7" t="s">
        <v>462</v>
      </c>
      <c r="D248" s="7" t="s">
        <v>995</v>
      </c>
      <c r="E248" s="7" t="s">
        <v>881</v>
      </c>
      <c r="F248" s="8">
        <v>37963.019999999997</v>
      </c>
      <c r="G248" s="9"/>
      <c r="H248" s="8">
        <f>SUM(OrderBal26[[#This Row],[Annual
(Actual)]:[Unpaid]])</f>
        <v>37963.019999999997</v>
      </c>
    </row>
    <row r="249" spans="1:8" x14ac:dyDescent="0.25">
      <c r="A249" s="7" t="s">
        <v>745</v>
      </c>
      <c r="B249" s="7" t="s">
        <v>463</v>
      </c>
      <c r="C249" s="7" t="s">
        <v>464</v>
      </c>
      <c r="D249" s="7" t="s">
        <v>995</v>
      </c>
      <c r="E249" s="7" t="s">
        <v>929</v>
      </c>
      <c r="F249" s="8">
        <v>38724.480000000003</v>
      </c>
      <c r="G249" s="9"/>
      <c r="H249" s="8">
        <f>SUM(OrderBal26[[#This Row],[Annual
(Actual)]:[Unpaid]])</f>
        <v>38724.480000000003</v>
      </c>
    </row>
    <row r="250" spans="1:8" x14ac:dyDescent="0.25">
      <c r="A250" s="7" t="s">
        <v>746</v>
      </c>
      <c r="B250" s="7" t="s">
        <v>831</v>
      </c>
      <c r="C250" s="7" t="s">
        <v>465</v>
      </c>
      <c r="D250" s="7" t="s">
        <v>995</v>
      </c>
      <c r="E250" s="7" t="s">
        <v>929</v>
      </c>
      <c r="F250" s="8">
        <v>57798</v>
      </c>
      <c r="G250" s="9"/>
      <c r="H250" s="8">
        <f>SUM(OrderBal26[[#This Row],[Annual
(Actual)]:[Unpaid]])</f>
        <v>57798</v>
      </c>
    </row>
    <row r="251" spans="1:8" x14ac:dyDescent="0.25">
      <c r="A251" s="7" t="s">
        <v>747</v>
      </c>
      <c r="B251" s="7" t="s">
        <v>466</v>
      </c>
      <c r="C251" s="7" t="s">
        <v>465</v>
      </c>
      <c r="D251" s="7" t="s">
        <v>995</v>
      </c>
      <c r="E251" s="7" t="s">
        <v>929</v>
      </c>
      <c r="F251" s="8">
        <v>179926.74</v>
      </c>
      <c r="G251" s="9"/>
      <c r="H251" s="8">
        <f>SUM(OrderBal26[[#This Row],[Annual
(Actual)]:[Unpaid]])</f>
        <v>179926.74</v>
      </c>
    </row>
    <row r="252" spans="1:8" x14ac:dyDescent="0.25">
      <c r="A252" s="7" t="s">
        <v>748</v>
      </c>
      <c r="B252" s="7" t="s">
        <v>467</v>
      </c>
      <c r="C252" s="7" t="s">
        <v>468</v>
      </c>
      <c r="D252" s="7" t="s">
        <v>995</v>
      </c>
      <c r="E252" s="7" t="s">
        <v>929</v>
      </c>
      <c r="F252" s="8">
        <v>94312.35</v>
      </c>
      <c r="G252" s="9"/>
      <c r="H252" s="8">
        <f>SUM(OrderBal26[[#This Row],[Annual
(Actual)]:[Unpaid]])</f>
        <v>94312.35</v>
      </c>
    </row>
    <row r="253" spans="1:8" x14ac:dyDescent="0.25">
      <c r="A253" s="7" t="s">
        <v>749</v>
      </c>
      <c r="B253" s="7" t="s">
        <v>469</v>
      </c>
      <c r="C253" s="7" t="s">
        <v>470</v>
      </c>
      <c r="D253" s="7" t="s">
        <v>995</v>
      </c>
      <c r="E253" s="7" t="s">
        <v>929</v>
      </c>
      <c r="F253" s="8">
        <v>31293.77</v>
      </c>
      <c r="G253" s="9"/>
      <c r="H253" s="8">
        <f>SUM(OrderBal26[[#This Row],[Annual
(Actual)]:[Unpaid]])</f>
        <v>31293.77</v>
      </c>
    </row>
    <row r="254" spans="1:8" x14ac:dyDescent="0.25">
      <c r="A254" s="7" t="s">
        <v>750</v>
      </c>
      <c r="B254" s="7" t="s">
        <v>471</v>
      </c>
      <c r="C254" s="7" t="s">
        <v>472</v>
      </c>
      <c r="D254" s="7" t="s">
        <v>842</v>
      </c>
      <c r="E254" s="7" t="s">
        <v>929</v>
      </c>
      <c r="F254" s="8">
        <v>-0.02</v>
      </c>
      <c r="G254" s="9"/>
      <c r="H254" s="8">
        <f>SUM(OrderBal26[[#This Row],[Annual
(Actual)]:[Unpaid]])</f>
        <v>-0.02</v>
      </c>
    </row>
    <row r="255" spans="1:8" x14ac:dyDescent="0.25">
      <c r="A255" s="7" t="s">
        <v>751</v>
      </c>
      <c r="B255" s="7" t="s">
        <v>473</v>
      </c>
      <c r="C255" s="7" t="s">
        <v>474</v>
      </c>
      <c r="D255" s="7" t="s">
        <v>995</v>
      </c>
      <c r="E255" s="7" t="s">
        <v>929</v>
      </c>
      <c r="F255" s="8">
        <v>487500</v>
      </c>
      <c r="G255" s="9"/>
      <c r="H255" s="8">
        <f>SUM(OrderBal26[[#This Row],[Annual
(Actual)]:[Unpaid]])</f>
        <v>487500</v>
      </c>
    </row>
    <row r="256" spans="1:8" x14ac:dyDescent="0.25">
      <c r="A256" s="7" t="s">
        <v>752</v>
      </c>
      <c r="B256" s="7" t="s">
        <v>475</v>
      </c>
      <c r="C256" s="7" t="s">
        <v>476</v>
      </c>
      <c r="D256" s="7" t="s">
        <v>990</v>
      </c>
      <c r="E256" s="7" t="s">
        <v>929</v>
      </c>
      <c r="F256" s="8">
        <v>3878187.64</v>
      </c>
      <c r="G256" s="9"/>
      <c r="H256" s="8">
        <f>SUM(OrderBal26[[#This Row],[Annual
(Actual)]:[Unpaid]])</f>
        <v>3878187.64</v>
      </c>
    </row>
    <row r="257" spans="1:8" x14ac:dyDescent="0.25">
      <c r="A257" s="7" t="s">
        <v>996</v>
      </c>
      <c r="B257" s="7" t="s">
        <v>997</v>
      </c>
      <c r="C257" s="7" t="s">
        <v>998</v>
      </c>
      <c r="D257" s="7" t="s">
        <v>457</v>
      </c>
      <c r="E257" s="7" t="s">
        <v>929</v>
      </c>
      <c r="F257" s="8">
        <v>183333.34</v>
      </c>
      <c r="G257" s="9"/>
      <c r="H257" s="8">
        <f>SUM(OrderBal26[[#This Row],[Annual
(Actual)]:[Unpaid]])</f>
        <v>183333.34</v>
      </c>
    </row>
    <row r="258" spans="1:8" x14ac:dyDescent="0.25">
      <c r="A258" s="7" t="s">
        <v>753</v>
      </c>
      <c r="B258" s="7" t="s">
        <v>477</v>
      </c>
      <c r="C258" s="7" t="s">
        <v>478</v>
      </c>
      <c r="D258" s="7" t="s">
        <v>995</v>
      </c>
      <c r="E258" s="7" t="s">
        <v>929</v>
      </c>
      <c r="F258" s="8">
        <v>67364.479999999996</v>
      </c>
      <c r="G258" s="9"/>
      <c r="H258" s="8">
        <f>SUM(OrderBal26[[#This Row],[Annual
(Actual)]:[Unpaid]])</f>
        <v>67364.479999999996</v>
      </c>
    </row>
    <row r="259" spans="1:8" x14ac:dyDescent="0.25">
      <c r="A259" s="7" t="s">
        <v>754</v>
      </c>
      <c r="B259" s="7" t="s">
        <v>894</v>
      </c>
      <c r="C259" s="7" t="s">
        <v>479</v>
      </c>
      <c r="D259" s="7" t="s">
        <v>990</v>
      </c>
      <c r="E259" s="7" t="s">
        <v>929</v>
      </c>
      <c r="F259" s="8">
        <v>314965.94</v>
      </c>
      <c r="G259" s="15"/>
      <c r="H259" s="8">
        <f>SUM(OrderBal26[[#This Row],[Annual
(Actual)]:[Unpaid]])</f>
        <v>314965.94</v>
      </c>
    </row>
    <row r="260" spans="1:8" x14ac:dyDescent="0.25">
      <c r="A260" s="7" t="s">
        <v>821</v>
      </c>
      <c r="B260" s="7" t="s">
        <v>822</v>
      </c>
      <c r="C260" s="7" t="s">
        <v>481</v>
      </c>
      <c r="D260" s="7" t="s">
        <v>960</v>
      </c>
      <c r="E260" s="7" t="s">
        <v>929</v>
      </c>
      <c r="F260" s="8">
        <v>140116.79999999999</v>
      </c>
      <c r="G260" s="15"/>
      <c r="H260" s="8">
        <f>SUM(OrderBal26[[#This Row],[Annual
(Actual)]:[Unpaid]])</f>
        <v>140116.79999999999</v>
      </c>
    </row>
    <row r="261" spans="1:8" x14ac:dyDescent="0.25">
      <c r="A261" s="7" t="s">
        <v>755</v>
      </c>
      <c r="B261" s="7" t="s">
        <v>480</v>
      </c>
      <c r="C261" s="7" t="s">
        <v>481</v>
      </c>
      <c r="D261" s="7" t="s">
        <v>56</v>
      </c>
      <c r="E261" s="7" t="s">
        <v>929</v>
      </c>
      <c r="F261" s="8">
        <v>124499.78</v>
      </c>
      <c r="G261" s="15"/>
      <c r="H261" s="8">
        <f>SUM(OrderBal26[[#This Row],[Annual
(Actual)]:[Unpaid]])</f>
        <v>124499.78</v>
      </c>
    </row>
    <row r="262" spans="1:8" x14ac:dyDescent="0.25">
      <c r="A262" s="7" t="s">
        <v>756</v>
      </c>
      <c r="B262" s="7" t="s">
        <v>482</v>
      </c>
      <c r="C262" s="7" t="s">
        <v>481</v>
      </c>
      <c r="D262" s="7" t="s">
        <v>995</v>
      </c>
      <c r="E262" s="7" t="s">
        <v>929</v>
      </c>
      <c r="F262" s="8">
        <v>286132.7</v>
      </c>
      <c r="G262" s="15"/>
      <c r="H262" s="8">
        <f>SUM(OrderBal26[[#This Row],[Annual
(Actual)]:[Unpaid]])</f>
        <v>286132.7</v>
      </c>
    </row>
    <row r="263" spans="1:8" x14ac:dyDescent="0.25">
      <c r="A263" s="7" t="s">
        <v>757</v>
      </c>
      <c r="B263" s="7" t="s">
        <v>483</v>
      </c>
      <c r="C263" s="7" t="s">
        <v>481</v>
      </c>
      <c r="D263" s="7" t="s">
        <v>995</v>
      </c>
      <c r="E263" s="7" t="s">
        <v>929</v>
      </c>
      <c r="F263" s="8">
        <v>286132.7</v>
      </c>
      <c r="G263" s="15"/>
      <c r="H263" s="8">
        <f>SUM(OrderBal26[[#This Row],[Annual
(Actual)]:[Unpaid]])</f>
        <v>286132.7</v>
      </c>
    </row>
    <row r="264" spans="1:8" x14ac:dyDescent="0.25">
      <c r="A264" s="7" t="s">
        <v>758</v>
      </c>
      <c r="B264" s="7" t="s">
        <v>484</v>
      </c>
      <c r="C264" s="7" t="s">
        <v>485</v>
      </c>
      <c r="D264" s="7" t="s">
        <v>995</v>
      </c>
      <c r="E264" s="7" t="s">
        <v>929</v>
      </c>
      <c r="F264" s="8">
        <v>135782.39999999999</v>
      </c>
      <c r="G264" s="15"/>
      <c r="H264" s="8">
        <f>SUM(OrderBal26[[#This Row],[Annual
(Actual)]:[Unpaid]])</f>
        <v>135782.39999999999</v>
      </c>
    </row>
    <row r="265" spans="1:8" x14ac:dyDescent="0.25">
      <c r="A265" s="7" t="s">
        <v>785</v>
      </c>
      <c r="B265" s="7" t="s">
        <v>786</v>
      </c>
      <c r="C265" s="7" t="s">
        <v>787</v>
      </c>
      <c r="D265" s="7" t="s">
        <v>913</v>
      </c>
      <c r="E265" s="7" t="s">
        <v>881</v>
      </c>
      <c r="F265" s="8">
        <v>0.01</v>
      </c>
      <c r="G265" s="15"/>
      <c r="H265" s="8">
        <f>SUM(OrderBal26[[#This Row],[Annual
(Actual)]:[Unpaid]])</f>
        <v>0.01</v>
      </c>
    </row>
    <row r="266" spans="1:8" x14ac:dyDescent="0.25">
      <c r="A266" s="7" t="s">
        <v>759</v>
      </c>
      <c r="B266" s="7" t="s">
        <v>486</v>
      </c>
      <c r="C266" s="7" t="s">
        <v>487</v>
      </c>
      <c r="D266" s="7" t="s">
        <v>995</v>
      </c>
      <c r="E266" s="7" t="s">
        <v>929</v>
      </c>
      <c r="F266" s="8">
        <v>148748.98000000001</v>
      </c>
      <c r="G266" s="15"/>
      <c r="H266" s="8">
        <f>SUM(OrderBal26[[#This Row],[Annual
(Actual)]:[Unpaid]])</f>
        <v>148748.98000000001</v>
      </c>
    </row>
    <row r="267" spans="1:8" x14ac:dyDescent="0.25">
      <c r="A267" s="7" t="s">
        <v>760</v>
      </c>
      <c r="B267" s="7" t="s">
        <v>488</v>
      </c>
      <c r="C267" s="7" t="s">
        <v>487</v>
      </c>
      <c r="D267" s="7" t="s">
        <v>12</v>
      </c>
      <c r="E267" s="7" t="s">
        <v>929</v>
      </c>
      <c r="F267" s="8">
        <v>223963.16</v>
      </c>
      <c r="G267" s="15"/>
      <c r="H267" s="8">
        <f>SUM(OrderBal26[[#This Row],[Annual
(Actual)]:[Unpaid]])</f>
        <v>223963.16</v>
      </c>
    </row>
    <row r="268" spans="1:8" x14ac:dyDescent="0.25">
      <c r="A268" s="7" t="s">
        <v>761</v>
      </c>
      <c r="B268" s="7" t="s">
        <v>489</v>
      </c>
      <c r="C268" s="7" t="s">
        <v>487</v>
      </c>
      <c r="D268" s="7" t="s">
        <v>995</v>
      </c>
      <c r="E268" s="7" t="s">
        <v>929</v>
      </c>
      <c r="F268" s="8">
        <v>630506.25</v>
      </c>
      <c r="G268" s="15"/>
      <c r="H268" s="8">
        <f>SUM(OrderBal26[[#This Row],[Annual
(Actual)]:[Unpaid]])</f>
        <v>630506.25</v>
      </c>
    </row>
    <row r="269" spans="1:8" x14ac:dyDescent="0.25">
      <c r="A269" s="7" t="s">
        <v>762</v>
      </c>
      <c r="B269" s="7" t="s">
        <v>490</v>
      </c>
      <c r="C269" s="7" t="s">
        <v>491</v>
      </c>
      <c r="D269" s="7" t="s">
        <v>995</v>
      </c>
      <c r="E269" s="7" t="s">
        <v>929</v>
      </c>
      <c r="F269" s="8">
        <v>684005.35</v>
      </c>
      <c r="G269" s="15"/>
      <c r="H269" s="8">
        <f>SUM(OrderBal26[[#This Row],[Annual
(Actual)]:[Unpaid]])</f>
        <v>684005.35</v>
      </c>
    </row>
    <row r="270" spans="1:8" x14ac:dyDescent="0.25">
      <c r="A270" s="7" t="s">
        <v>763</v>
      </c>
      <c r="B270" s="7" t="s">
        <v>764</v>
      </c>
      <c r="C270" s="7" t="s">
        <v>765</v>
      </c>
      <c r="D270" s="7" t="s">
        <v>913</v>
      </c>
      <c r="E270" s="7" t="s">
        <v>929</v>
      </c>
      <c r="F270" s="8">
        <v>-0.04</v>
      </c>
      <c r="G270" s="15"/>
      <c r="H270" s="8">
        <f>SUM(OrderBal26[[#This Row],[Annual
(Actual)]:[Unpaid]])</f>
        <v>-0.04</v>
      </c>
    </row>
    <row r="271" spans="1:8" x14ac:dyDescent="0.25">
      <c r="A271" s="7" t="s">
        <v>766</v>
      </c>
      <c r="B271" s="7" t="s">
        <v>492</v>
      </c>
      <c r="C271" s="7" t="s">
        <v>493</v>
      </c>
      <c r="D271" s="7" t="s">
        <v>995</v>
      </c>
      <c r="E271" s="7" t="s">
        <v>929</v>
      </c>
      <c r="F271" s="8">
        <v>326637.77</v>
      </c>
      <c r="G271" s="15"/>
      <c r="H271" s="8">
        <f>SUM(OrderBal26[[#This Row],[Annual
(Actual)]:[Unpaid]])</f>
        <v>326637.77</v>
      </c>
    </row>
    <row r="272" spans="1:8" x14ac:dyDescent="0.25">
      <c r="A272" s="7" t="s">
        <v>846</v>
      </c>
      <c r="B272" s="7" t="s">
        <v>847</v>
      </c>
      <c r="C272" s="7" t="s">
        <v>848</v>
      </c>
      <c r="D272" s="7" t="s">
        <v>995</v>
      </c>
      <c r="E272" s="7" t="s">
        <v>985</v>
      </c>
      <c r="F272" s="8">
        <v>2043114.89</v>
      </c>
      <c r="G272" s="15"/>
      <c r="H272" s="8">
        <f>SUM(OrderBal26[[#This Row],[Annual
(Actual)]:[Unpaid]])</f>
        <v>2043114.89</v>
      </c>
    </row>
    <row r="273" spans="1:8" x14ac:dyDescent="0.25">
      <c r="A273" s="7" t="s">
        <v>768</v>
      </c>
      <c r="B273" s="7" t="s">
        <v>496</v>
      </c>
      <c r="C273" s="7" t="s">
        <v>497</v>
      </c>
      <c r="D273" s="7" t="s">
        <v>995</v>
      </c>
      <c r="E273" s="7" t="s">
        <v>985</v>
      </c>
      <c r="F273" s="8">
        <v>370368.71</v>
      </c>
      <c r="G273" s="15"/>
      <c r="H273" s="8">
        <f>SUM(OrderBal26[[#This Row],[Annual
(Actual)]:[Unpaid]])</f>
        <v>370368.71</v>
      </c>
    </row>
    <row r="274" spans="1:8" x14ac:dyDescent="0.25">
      <c r="A274" s="7" t="s">
        <v>788</v>
      </c>
      <c r="B274" s="7" t="s">
        <v>789</v>
      </c>
      <c r="C274" s="7" t="s">
        <v>790</v>
      </c>
      <c r="D274" s="7" t="s">
        <v>995</v>
      </c>
      <c r="E274" s="7" t="s">
        <v>881</v>
      </c>
      <c r="F274" s="8">
        <v>458732.12</v>
      </c>
      <c r="G274" s="15"/>
      <c r="H274" s="8">
        <f>SUM(OrderBal26[[#This Row],[Annual
(Actual)]:[Unpaid]])</f>
        <v>458732.12</v>
      </c>
    </row>
    <row r="275" spans="1:8" x14ac:dyDescent="0.25">
      <c r="A275" s="7" t="s">
        <v>953</v>
      </c>
      <c r="B275" s="7" t="s">
        <v>954</v>
      </c>
      <c r="C275" s="7" t="s">
        <v>955</v>
      </c>
      <c r="D275" s="7" t="s">
        <v>990</v>
      </c>
      <c r="E275" s="7" t="s">
        <v>929</v>
      </c>
      <c r="F275" s="8">
        <v>173171.46</v>
      </c>
      <c r="G275" s="15"/>
      <c r="H275" s="8">
        <f>SUM(OrderBal26[[#This Row],[Annual
(Actual)]:[Unpaid]])</f>
        <v>173171.46</v>
      </c>
    </row>
    <row r="276" spans="1:8" x14ac:dyDescent="0.25">
      <c r="A276" s="7" t="s">
        <v>769</v>
      </c>
      <c r="B276" s="7" t="s">
        <v>499</v>
      </c>
      <c r="C276" s="7" t="s">
        <v>500</v>
      </c>
      <c r="D276" s="7" t="s">
        <v>995</v>
      </c>
      <c r="E276" s="7" t="s">
        <v>881</v>
      </c>
      <c r="F276" s="8">
        <v>180235.23</v>
      </c>
      <c r="G276" s="15"/>
      <c r="H276" s="8">
        <f>SUM(OrderBal26[[#This Row],[Annual
(Actual)]:[Unpaid]])</f>
        <v>180235.23</v>
      </c>
    </row>
    <row r="277" spans="1:8" ht="14.25" customHeight="1" x14ac:dyDescent="0.25">
      <c r="A277" s="7" t="s">
        <v>943</v>
      </c>
      <c r="B277" s="7" t="s">
        <v>944</v>
      </c>
      <c r="C277" s="7" t="s">
        <v>945</v>
      </c>
      <c r="D277" s="7" t="s">
        <v>995</v>
      </c>
      <c r="E277" s="7" t="s">
        <v>929</v>
      </c>
      <c r="F277" s="8">
        <v>55494.54</v>
      </c>
      <c r="G277" s="15"/>
      <c r="H277" s="8">
        <f>SUM(OrderBal26[[#This Row],[Annual
(Actual)]:[Unpaid]])</f>
        <v>55494.54</v>
      </c>
    </row>
    <row r="278" spans="1:8" x14ac:dyDescent="0.25">
      <c r="A278" s="7" t="s">
        <v>791</v>
      </c>
      <c r="B278" s="7" t="s">
        <v>792</v>
      </c>
      <c r="C278" s="7" t="s">
        <v>793</v>
      </c>
      <c r="D278" s="7" t="s">
        <v>995</v>
      </c>
      <c r="E278" s="7" t="s">
        <v>929</v>
      </c>
      <c r="F278" s="8">
        <v>243672</v>
      </c>
      <c r="G278" s="15"/>
      <c r="H278" s="8">
        <f>SUM(OrderBal26[[#This Row],[Annual
(Actual)]:[Unpaid]])</f>
        <v>243672</v>
      </c>
    </row>
    <row r="279" spans="1:8" x14ac:dyDescent="0.25">
      <c r="A279" s="7" t="s">
        <v>770</v>
      </c>
      <c r="B279" s="7" t="s">
        <v>501</v>
      </c>
      <c r="C279" s="7" t="s">
        <v>502</v>
      </c>
      <c r="D279" s="7" t="s">
        <v>995</v>
      </c>
      <c r="E279" s="7" t="s">
        <v>929</v>
      </c>
      <c r="F279" s="8">
        <v>183339.57</v>
      </c>
      <c r="G279" s="22"/>
      <c r="H279" s="8">
        <f>SUM(OrderBal26[[#This Row],[Annual
(Actual)]:[Unpaid]])</f>
        <v>183339.57</v>
      </c>
    </row>
    <row r="280" spans="1:8" x14ac:dyDescent="0.25">
      <c r="A280" s="7" t="s">
        <v>771</v>
      </c>
      <c r="B280" s="7" t="s">
        <v>772</v>
      </c>
      <c r="C280" s="7" t="s">
        <v>773</v>
      </c>
      <c r="D280" s="7" t="s">
        <v>995</v>
      </c>
      <c r="E280" s="7" t="s">
        <v>929</v>
      </c>
      <c r="F280" s="8">
        <v>322917.33</v>
      </c>
      <c r="G280" s="22"/>
      <c r="H280" s="8">
        <f>SUM(OrderBal26[[#This Row],[Annual
(Actual)]:[Unpaid]])</f>
        <v>322917.33</v>
      </c>
    </row>
    <row r="281" spans="1:8" x14ac:dyDescent="0.25">
      <c r="A281" s="7" t="s">
        <v>774</v>
      </c>
      <c r="B281" s="7" t="s">
        <v>775</v>
      </c>
      <c r="C281" s="7" t="s">
        <v>776</v>
      </c>
      <c r="D281" s="7" t="s">
        <v>995</v>
      </c>
      <c r="E281" s="7" t="s">
        <v>929</v>
      </c>
      <c r="F281" s="8">
        <v>281202.96000000002</v>
      </c>
      <c r="G281" s="22"/>
      <c r="H281" s="8">
        <f>SUM(OrderBal26[[#This Row],[Annual
(Actual)]:[Unpaid]])</f>
        <v>281202.96000000002</v>
      </c>
    </row>
    <row r="282" spans="1:8" x14ac:dyDescent="0.25">
      <c r="A282" s="7" t="s">
        <v>885</v>
      </c>
      <c r="B282" s="7" t="s">
        <v>886</v>
      </c>
      <c r="C282" s="7" t="s">
        <v>887</v>
      </c>
      <c r="D282" s="7" t="s">
        <v>995</v>
      </c>
      <c r="E282" s="7" t="s">
        <v>929</v>
      </c>
      <c r="F282" s="8">
        <v>299867.15999999997</v>
      </c>
      <c r="G282" s="22"/>
      <c r="H282" s="8">
        <f>SUM(OrderBal26[[#This Row],[Annual
(Actual)]:[Unpaid]])</f>
        <v>299867.15999999997</v>
      </c>
    </row>
    <row r="283" spans="1:8" x14ac:dyDescent="0.25">
      <c r="A283" s="7" t="s">
        <v>794</v>
      </c>
      <c r="B283" s="7" t="s">
        <v>795</v>
      </c>
      <c r="C283" s="7" t="s">
        <v>796</v>
      </c>
      <c r="D283" s="7" t="s">
        <v>995</v>
      </c>
      <c r="E283" s="7" t="s">
        <v>929</v>
      </c>
      <c r="F283" s="8">
        <v>411450.55</v>
      </c>
      <c r="G283" s="22"/>
      <c r="H283" s="8">
        <f>SUM(OrderBal26[[#This Row],[Annual
(Actual)]:[Unpaid]])</f>
        <v>411450.55</v>
      </c>
    </row>
    <row r="284" spans="1:8" x14ac:dyDescent="0.25">
      <c r="A284" s="7" t="s">
        <v>800</v>
      </c>
      <c r="B284" s="7" t="s">
        <v>801</v>
      </c>
      <c r="C284" s="7" t="s">
        <v>802</v>
      </c>
      <c r="D284" s="7" t="s">
        <v>995</v>
      </c>
      <c r="E284" s="7" t="s">
        <v>929</v>
      </c>
      <c r="F284" s="8">
        <v>2727376.25</v>
      </c>
      <c r="G284" s="22"/>
      <c r="H284" s="8">
        <f>SUM(OrderBal26[[#This Row],[Annual
(Actual)]:[Unpaid]])</f>
        <v>2727376.25</v>
      </c>
    </row>
    <row r="285" spans="1:8" x14ac:dyDescent="0.25">
      <c r="A285" s="7" t="s">
        <v>803</v>
      </c>
      <c r="B285" s="7" t="s">
        <v>804</v>
      </c>
      <c r="C285" s="7" t="s">
        <v>805</v>
      </c>
      <c r="D285" s="7" t="s">
        <v>995</v>
      </c>
      <c r="E285" s="7" t="s">
        <v>929</v>
      </c>
      <c r="F285" s="8">
        <v>265901.34999999998</v>
      </c>
      <c r="G285" s="22"/>
      <c r="H285" s="8">
        <f>SUM(OrderBal26[[#This Row],[Annual
(Actual)]:[Unpaid]])</f>
        <v>265901.34999999998</v>
      </c>
    </row>
    <row r="286" spans="1:8" x14ac:dyDescent="0.25">
      <c r="A286" s="7" t="s">
        <v>832</v>
      </c>
      <c r="B286" s="7" t="s">
        <v>833</v>
      </c>
      <c r="C286" s="7" t="s">
        <v>834</v>
      </c>
      <c r="D286" s="7" t="s">
        <v>995</v>
      </c>
      <c r="E286" s="7" t="s">
        <v>929</v>
      </c>
      <c r="F286" s="8">
        <v>619271.72</v>
      </c>
      <c r="G286" s="22"/>
      <c r="H286" s="8">
        <f>SUM(OrderBal26[[#This Row],[Annual
(Actual)]:[Unpaid]])</f>
        <v>619271.72</v>
      </c>
    </row>
    <row r="287" spans="1:8" x14ac:dyDescent="0.25">
      <c r="A287" s="7" t="s">
        <v>806</v>
      </c>
      <c r="B287" s="7" t="s">
        <v>807</v>
      </c>
      <c r="C287" s="7" t="s">
        <v>808</v>
      </c>
      <c r="D287" s="7" t="s">
        <v>995</v>
      </c>
      <c r="E287" s="7" t="s">
        <v>929</v>
      </c>
      <c r="F287" s="8">
        <v>138497.51999999999</v>
      </c>
      <c r="G287" s="22"/>
      <c r="H287" s="8">
        <f>SUM(OrderBal26[[#This Row],[Annual
(Actual)]:[Unpaid]])</f>
        <v>138497.51999999999</v>
      </c>
    </row>
    <row r="288" spans="1:8" x14ac:dyDescent="0.25">
      <c r="A288" s="7" t="s">
        <v>809</v>
      </c>
      <c r="B288" s="7" t="s">
        <v>810</v>
      </c>
      <c r="C288" s="7" t="s">
        <v>811</v>
      </c>
      <c r="D288" s="7" t="s">
        <v>995</v>
      </c>
      <c r="E288" s="7" t="s">
        <v>929</v>
      </c>
      <c r="F288" s="8">
        <v>7662.52</v>
      </c>
      <c r="G288" s="22"/>
      <c r="H288" s="8">
        <f>SUM(OrderBal26[[#This Row],[Annual
(Actual)]:[Unpaid]])</f>
        <v>7662.52</v>
      </c>
    </row>
    <row r="289" spans="1:8" x14ac:dyDescent="0.25">
      <c r="A289" s="7" t="s">
        <v>835</v>
      </c>
      <c r="B289" s="7" t="s">
        <v>836</v>
      </c>
      <c r="C289" s="7" t="s">
        <v>837</v>
      </c>
      <c r="D289" s="7" t="s">
        <v>995</v>
      </c>
      <c r="E289" s="7" t="s">
        <v>929</v>
      </c>
      <c r="F289" s="8">
        <v>396846.88</v>
      </c>
      <c r="G289" s="22"/>
      <c r="H289" s="8">
        <f>SUM(OrderBal26[[#This Row],[Annual
(Actual)]:[Unpaid]])</f>
        <v>396846.88</v>
      </c>
    </row>
    <row r="290" spans="1:8" x14ac:dyDescent="0.25">
      <c r="A290" s="7" t="s">
        <v>850</v>
      </c>
      <c r="B290" s="7" t="s">
        <v>851</v>
      </c>
      <c r="C290" s="7" t="s">
        <v>852</v>
      </c>
      <c r="D290" s="7" t="s">
        <v>995</v>
      </c>
      <c r="E290" s="7" t="s">
        <v>929</v>
      </c>
      <c r="F290" s="8">
        <v>129333.32</v>
      </c>
      <c r="G290" s="22"/>
      <c r="H290" s="8">
        <f>SUM(OrderBal26[[#This Row],[Annual
(Actual)]:[Unpaid]])</f>
        <v>129333.32</v>
      </c>
    </row>
    <row r="291" spans="1:8" x14ac:dyDescent="0.25">
      <c r="A291" s="7" t="s">
        <v>838</v>
      </c>
      <c r="B291" s="7" t="s">
        <v>839</v>
      </c>
      <c r="C291" s="7" t="s">
        <v>840</v>
      </c>
      <c r="D291" s="7" t="s">
        <v>995</v>
      </c>
      <c r="E291" s="7" t="s">
        <v>929</v>
      </c>
      <c r="F291" s="8">
        <v>213527.58</v>
      </c>
      <c r="G291" s="22"/>
      <c r="H291" s="8">
        <f>SUM(OrderBal26[[#This Row],[Annual
(Actual)]:[Unpaid]])</f>
        <v>213527.58</v>
      </c>
    </row>
    <row r="292" spans="1:8" x14ac:dyDescent="0.25">
      <c r="A292" s="7" t="s">
        <v>853</v>
      </c>
      <c r="B292" s="7" t="s">
        <v>854</v>
      </c>
      <c r="C292" s="7" t="s">
        <v>840</v>
      </c>
      <c r="D292" s="7" t="s">
        <v>995</v>
      </c>
      <c r="E292" s="7" t="s">
        <v>929</v>
      </c>
      <c r="F292" s="8">
        <v>106266.63</v>
      </c>
      <c r="G292" s="22"/>
      <c r="H292" s="8">
        <f>SUM(OrderBal26[[#This Row],[Annual
(Actual)]:[Unpaid]])</f>
        <v>106266.63</v>
      </c>
    </row>
    <row r="293" spans="1:8" x14ac:dyDescent="0.25">
      <c r="A293" s="7" t="s">
        <v>855</v>
      </c>
      <c r="B293" s="7" t="s">
        <v>856</v>
      </c>
      <c r="C293" s="7" t="s">
        <v>857</v>
      </c>
      <c r="D293" s="7" t="s">
        <v>995</v>
      </c>
      <c r="E293" s="7" t="s">
        <v>929</v>
      </c>
      <c r="F293" s="8">
        <v>362383.74</v>
      </c>
      <c r="G293" s="22"/>
      <c r="H293" s="8">
        <f>SUM(OrderBal26[[#This Row],[Annual
(Actual)]:[Unpaid]])</f>
        <v>362383.74</v>
      </c>
    </row>
    <row r="294" spans="1:8" x14ac:dyDescent="0.25">
      <c r="A294" s="7" t="s">
        <v>861</v>
      </c>
      <c r="B294" s="7" t="s">
        <v>862</v>
      </c>
      <c r="C294" s="7" t="s">
        <v>863</v>
      </c>
      <c r="D294" s="7" t="s">
        <v>995</v>
      </c>
      <c r="E294" s="7" t="s">
        <v>929</v>
      </c>
      <c r="F294" s="8">
        <v>2813.32</v>
      </c>
      <c r="G294" s="22"/>
      <c r="H294" s="8">
        <f>SUM(OrderBal26[[#This Row],[Annual
(Actual)]:[Unpaid]])</f>
        <v>2813.32</v>
      </c>
    </row>
    <row r="295" spans="1:8" x14ac:dyDescent="0.25">
      <c r="A295" s="7" t="s">
        <v>864</v>
      </c>
      <c r="B295" s="7" t="s">
        <v>865</v>
      </c>
      <c r="C295" s="7" t="s">
        <v>866</v>
      </c>
      <c r="D295" s="7" t="s">
        <v>995</v>
      </c>
      <c r="E295" s="7" t="s">
        <v>881</v>
      </c>
      <c r="F295" s="8">
        <v>75000.009999999995</v>
      </c>
      <c r="G295" s="22"/>
      <c r="H295" s="8">
        <f>SUM(OrderBal26[[#This Row],[Annual
(Actual)]:[Unpaid]])</f>
        <v>75000.009999999995</v>
      </c>
    </row>
    <row r="296" spans="1:8" x14ac:dyDescent="0.25">
      <c r="A296" s="7" t="s">
        <v>871</v>
      </c>
      <c r="B296" s="7" t="s">
        <v>872</v>
      </c>
      <c r="C296" s="7" t="s">
        <v>873</v>
      </c>
      <c r="D296" s="7" t="s">
        <v>995</v>
      </c>
      <c r="E296" s="7" t="s">
        <v>929</v>
      </c>
      <c r="F296" s="8">
        <v>147234.60999999999</v>
      </c>
      <c r="G296" s="22"/>
      <c r="H296" s="8">
        <f>SUM(OrderBal26[[#This Row],[Annual
(Actual)]:[Unpaid]])</f>
        <v>147234.60999999999</v>
      </c>
    </row>
    <row r="297" spans="1:8" x14ac:dyDescent="0.25">
      <c r="A297" s="7" t="s">
        <v>874</v>
      </c>
      <c r="B297" s="7" t="s">
        <v>875</v>
      </c>
      <c r="C297" s="7" t="s">
        <v>876</v>
      </c>
      <c r="D297" s="7" t="s">
        <v>995</v>
      </c>
      <c r="E297" s="7" t="s">
        <v>881</v>
      </c>
      <c r="F297" s="8">
        <v>201703.15</v>
      </c>
      <c r="G297" s="22"/>
      <c r="H297" s="8">
        <f>SUM(OrderBal26[[#This Row],[Annual
(Actual)]:[Unpaid]])</f>
        <v>201703.15</v>
      </c>
    </row>
    <row r="298" spans="1:8" x14ac:dyDescent="0.25">
      <c r="A298" s="7" t="s">
        <v>877</v>
      </c>
      <c r="B298" s="7" t="s">
        <v>878</v>
      </c>
      <c r="C298" s="7" t="s">
        <v>879</v>
      </c>
      <c r="D298" s="7" t="s">
        <v>983</v>
      </c>
      <c r="E298" s="7" t="s">
        <v>929</v>
      </c>
      <c r="F298" s="8">
        <v>-3017.28</v>
      </c>
      <c r="G298" s="22"/>
      <c r="H298" s="8">
        <f>SUM(OrderBal26[[#This Row],[Annual
(Actual)]:[Unpaid]])</f>
        <v>-3017.28</v>
      </c>
    </row>
    <row r="299" spans="1:8" x14ac:dyDescent="0.25">
      <c r="A299" s="7" t="s">
        <v>999</v>
      </c>
      <c r="B299" s="7" t="s">
        <v>1000</v>
      </c>
      <c r="C299" s="7" t="s">
        <v>1001</v>
      </c>
      <c r="D299" s="7" t="s">
        <v>457</v>
      </c>
      <c r="E299" s="7" t="s">
        <v>929</v>
      </c>
      <c r="F299" s="8">
        <v>117181.2</v>
      </c>
      <c r="G299" s="22"/>
      <c r="H299" s="8">
        <f>SUM(OrderBal26[[#This Row],[Annual
(Actual)]:[Unpaid]])</f>
        <v>117181.2</v>
      </c>
    </row>
    <row r="300" spans="1:8" x14ac:dyDescent="0.25">
      <c r="A300" s="7" t="s">
        <v>895</v>
      </c>
      <c r="B300" s="7" t="s">
        <v>896</v>
      </c>
      <c r="C300" s="7" t="s">
        <v>897</v>
      </c>
      <c r="D300" s="7" t="s">
        <v>995</v>
      </c>
      <c r="E300" s="7" t="s">
        <v>929</v>
      </c>
      <c r="F300" s="8">
        <v>12228.22</v>
      </c>
      <c r="G300" s="22"/>
      <c r="H300" s="8">
        <f>SUM(OrderBal26[[#This Row],[Annual
(Actual)]:[Unpaid]])</f>
        <v>12228.22</v>
      </c>
    </row>
    <row r="301" spans="1:8" x14ac:dyDescent="0.25">
      <c r="A301" s="7" t="s">
        <v>888</v>
      </c>
      <c r="B301" s="7" t="s">
        <v>889</v>
      </c>
      <c r="C301" s="7" t="s">
        <v>890</v>
      </c>
      <c r="D301" s="7" t="s">
        <v>995</v>
      </c>
      <c r="E301" s="7" t="s">
        <v>929</v>
      </c>
      <c r="F301" s="8">
        <v>89744.85</v>
      </c>
      <c r="G301" s="22"/>
      <c r="H301" s="8">
        <f>SUM(OrderBal26[[#This Row],[Annual
(Actual)]:[Unpaid]])</f>
        <v>89744.85</v>
      </c>
    </row>
    <row r="302" spans="1:8" x14ac:dyDescent="0.25">
      <c r="A302" s="7" t="s">
        <v>898</v>
      </c>
      <c r="B302" s="7" t="s">
        <v>899</v>
      </c>
      <c r="C302" s="7" t="s">
        <v>900</v>
      </c>
      <c r="D302" s="7" t="s">
        <v>995</v>
      </c>
      <c r="E302" s="7" t="s">
        <v>929</v>
      </c>
      <c r="F302" s="8">
        <v>11829.36</v>
      </c>
      <c r="G302" s="22"/>
      <c r="H302" s="8">
        <f>SUM(OrderBal26[[#This Row],[Annual
(Actual)]:[Unpaid]])</f>
        <v>11829.36</v>
      </c>
    </row>
    <row r="303" spans="1:8" x14ac:dyDescent="0.25">
      <c r="A303" s="7" t="s">
        <v>934</v>
      </c>
      <c r="B303" s="7" t="s">
        <v>935</v>
      </c>
      <c r="C303" s="7" t="s">
        <v>936</v>
      </c>
      <c r="D303" s="7" t="s">
        <v>995</v>
      </c>
      <c r="E303" s="7" t="s">
        <v>929</v>
      </c>
      <c r="F303" s="8">
        <v>235965.47</v>
      </c>
      <c r="G303" s="22"/>
      <c r="H303" s="8">
        <f>SUM(OrderBal26[[#This Row],[Annual
(Actual)]:[Unpaid]])</f>
        <v>235965.47</v>
      </c>
    </row>
    <row r="304" spans="1:8" x14ac:dyDescent="0.25">
      <c r="A304" s="7" t="s">
        <v>904</v>
      </c>
      <c r="B304" s="7" t="s">
        <v>905</v>
      </c>
      <c r="C304" s="7" t="s">
        <v>906</v>
      </c>
      <c r="D304" s="7" t="s">
        <v>913</v>
      </c>
      <c r="E304" s="7" t="s">
        <v>929</v>
      </c>
      <c r="F304" s="8">
        <v>327174.78000000003</v>
      </c>
      <c r="G304" s="22"/>
      <c r="H304" s="8">
        <f>SUM(OrderBal26[[#This Row],[Annual
(Actual)]:[Unpaid]])</f>
        <v>327174.78000000003</v>
      </c>
    </row>
    <row r="305" spans="1:8" x14ac:dyDescent="0.25">
      <c r="A305" s="7" t="s">
        <v>917</v>
      </c>
      <c r="B305" s="7" t="s">
        <v>918</v>
      </c>
      <c r="C305" s="7" t="s">
        <v>903</v>
      </c>
      <c r="D305" s="7" t="s">
        <v>995</v>
      </c>
      <c r="E305" s="7" t="s">
        <v>929</v>
      </c>
      <c r="F305" s="8">
        <v>450868.25</v>
      </c>
      <c r="G305" s="22"/>
      <c r="H305" s="8">
        <f>SUM(OrderBal26[[#This Row],[Annual
(Actual)]:[Unpaid]])</f>
        <v>450868.25</v>
      </c>
    </row>
    <row r="306" spans="1:8" x14ac:dyDescent="0.25">
      <c r="A306" s="7" t="s">
        <v>922</v>
      </c>
      <c r="B306" s="7" t="s">
        <v>923</v>
      </c>
      <c r="C306" s="7" t="s">
        <v>924</v>
      </c>
      <c r="D306" s="7" t="s">
        <v>995</v>
      </c>
      <c r="E306" s="7" t="s">
        <v>881</v>
      </c>
      <c r="F306" s="8">
        <v>136783.49</v>
      </c>
      <c r="G306" s="22"/>
      <c r="H306" s="8">
        <f>SUM(OrderBal26[[#This Row],[Annual
(Actual)]:[Unpaid]])</f>
        <v>136783.49</v>
      </c>
    </row>
    <row r="307" spans="1:8" x14ac:dyDescent="0.25">
      <c r="A307" s="7" t="s">
        <v>925</v>
      </c>
      <c r="B307" s="7" t="s">
        <v>926</v>
      </c>
      <c r="C307" s="7" t="s">
        <v>927</v>
      </c>
      <c r="D307" s="7" t="s">
        <v>933</v>
      </c>
      <c r="E307" s="7" t="s">
        <v>929</v>
      </c>
      <c r="F307" s="8">
        <v>368492.15</v>
      </c>
      <c r="G307" s="22"/>
      <c r="H307" s="8">
        <f>SUM(OrderBal26[[#This Row],[Annual
(Actual)]:[Unpaid]])</f>
        <v>368492.15</v>
      </c>
    </row>
    <row r="308" spans="1:8" x14ac:dyDescent="0.25">
      <c r="A308" s="7" t="s">
        <v>946</v>
      </c>
      <c r="B308" s="7" t="s">
        <v>947</v>
      </c>
      <c r="C308" s="7" t="s">
        <v>948</v>
      </c>
      <c r="D308" s="7" t="s">
        <v>995</v>
      </c>
      <c r="E308" s="7" t="s">
        <v>949</v>
      </c>
      <c r="F308" s="8">
        <v>219353</v>
      </c>
      <c r="G308" s="22"/>
      <c r="H308" s="8">
        <f>SUM(OrderBal26[[#This Row],[Annual
(Actual)]:[Unpaid]])</f>
        <v>219353</v>
      </c>
    </row>
    <row r="309" spans="1:8" x14ac:dyDescent="0.25">
      <c r="A309" s="7" t="s">
        <v>965</v>
      </c>
      <c r="B309" s="7" t="s">
        <v>966</v>
      </c>
      <c r="C309" s="7" t="s">
        <v>958</v>
      </c>
      <c r="D309" s="7" t="s">
        <v>995</v>
      </c>
      <c r="E309" s="7" t="s">
        <v>929</v>
      </c>
      <c r="F309" s="8">
        <v>235821.28</v>
      </c>
      <c r="G309" s="22"/>
      <c r="H309" s="8">
        <f>SUM(OrderBal26[[#This Row],[Annual
(Actual)]:[Unpaid]])</f>
        <v>235821.28</v>
      </c>
    </row>
    <row r="310" spans="1:8" x14ac:dyDescent="0.25">
      <c r="A310" s="7" t="s">
        <v>956</v>
      </c>
      <c r="B310" s="7" t="s">
        <v>957</v>
      </c>
      <c r="C310" s="7" t="s">
        <v>958</v>
      </c>
      <c r="D310" s="7" t="s">
        <v>995</v>
      </c>
      <c r="E310" s="7" t="s">
        <v>929</v>
      </c>
      <c r="F310" s="8">
        <v>156364</v>
      </c>
      <c r="G310" s="22"/>
      <c r="H310" s="8">
        <f>SUM(OrderBal26[[#This Row],[Annual
(Actual)]:[Unpaid]])</f>
        <v>156364</v>
      </c>
    </row>
    <row r="311" spans="1:8" x14ac:dyDescent="0.25">
      <c r="A311" s="7" t="s">
        <v>1002</v>
      </c>
      <c r="B311" s="7" t="s">
        <v>1003</v>
      </c>
      <c r="C311" s="7" t="s">
        <v>1004</v>
      </c>
      <c r="D311" s="7" t="s">
        <v>457</v>
      </c>
      <c r="E311" s="7" t="s">
        <v>929</v>
      </c>
      <c r="F311" s="8">
        <v>824595.88</v>
      </c>
      <c r="G311" s="22"/>
      <c r="H311" s="8">
        <f>SUM(OrderBal26[[#This Row],[Annual
(Actual)]:[Unpaid]])</f>
        <v>824595.88</v>
      </c>
    </row>
    <row r="312" spans="1:8" x14ac:dyDescent="0.25">
      <c r="A312" s="7" t="s">
        <v>967</v>
      </c>
      <c r="B312" s="7" t="s">
        <v>968</v>
      </c>
      <c r="C312" s="7" t="s">
        <v>969</v>
      </c>
      <c r="D312" s="7" t="s">
        <v>995</v>
      </c>
      <c r="E312" s="7" t="s">
        <v>929</v>
      </c>
      <c r="F312" s="8">
        <v>428363.32</v>
      </c>
      <c r="G312" s="22"/>
      <c r="H312" s="8">
        <f>SUM(OrderBal26[[#This Row],[Annual
(Actual)]:[Unpaid]])</f>
        <v>428363.32</v>
      </c>
    </row>
    <row r="313" spans="1:8" x14ac:dyDescent="0.25">
      <c r="A313" s="7" t="s">
        <v>970</v>
      </c>
      <c r="B313" s="7" t="s">
        <v>971</v>
      </c>
      <c r="C313" s="7" t="s">
        <v>972</v>
      </c>
      <c r="D313" s="7" t="s">
        <v>995</v>
      </c>
      <c r="E313" s="7" t="s">
        <v>881</v>
      </c>
      <c r="F313" s="8">
        <v>344251.54</v>
      </c>
      <c r="G313" s="22"/>
      <c r="H313" s="8">
        <f>SUM(OrderBal26[[#This Row],[Annual
(Actual)]:[Unpaid]])</f>
        <v>344251.54</v>
      </c>
    </row>
    <row r="314" spans="1:8" x14ac:dyDescent="0.25">
      <c r="A314" s="7" t="s">
        <v>973</v>
      </c>
      <c r="B314" s="7" t="s">
        <v>974</v>
      </c>
      <c r="C314" s="7" t="s">
        <v>972</v>
      </c>
      <c r="D314" s="7" t="s">
        <v>995</v>
      </c>
      <c r="E314" s="7" t="s">
        <v>881</v>
      </c>
      <c r="F314" s="8">
        <v>267125.25</v>
      </c>
      <c r="G314" s="22"/>
      <c r="H314" s="8">
        <f>SUM(OrderBal26[[#This Row],[Annual
(Actual)]:[Unpaid]])</f>
        <v>267125.25</v>
      </c>
    </row>
    <row r="315" spans="1:8" x14ac:dyDescent="0.25">
      <c r="A315" s="7" t="s">
        <v>975</v>
      </c>
      <c r="B315" s="7" t="s">
        <v>976</v>
      </c>
      <c r="C315" s="7" t="s">
        <v>977</v>
      </c>
      <c r="D315" s="7" t="s">
        <v>995</v>
      </c>
      <c r="E315" s="7" t="s">
        <v>48</v>
      </c>
      <c r="F315" s="8">
        <v>951882.96</v>
      </c>
      <c r="G315" s="22"/>
      <c r="H315" s="8">
        <f>SUM(OrderBal26[[#This Row],[Annual
(Actual)]:[Unpaid]])</f>
        <v>951882.96</v>
      </c>
    </row>
    <row r="316" spans="1:8" x14ac:dyDescent="0.25">
      <c r="A316" s="7" t="s">
        <v>991</v>
      </c>
      <c r="B316" s="7" t="s">
        <v>992</v>
      </c>
      <c r="C316" s="7" t="s">
        <v>993</v>
      </c>
      <c r="D316" s="7" t="s">
        <v>995</v>
      </c>
      <c r="E316" s="7" t="s">
        <v>929</v>
      </c>
      <c r="F316" s="8">
        <v>253889.34</v>
      </c>
      <c r="G316" s="22"/>
      <c r="H316" s="8">
        <f>SUM(OrderBal26[[#This Row],[Annual
(Actual)]:[Unpaid]])</f>
        <v>253889.34</v>
      </c>
    </row>
    <row r="317" spans="1:8" x14ac:dyDescent="0.25">
      <c r="A317" s="7" t="s">
        <v>1005</v>
      </c>
      <c r="B317" s="7" t="s">
        <v>1006</v>
      </c>
      <c r="C317" s="7" t="s">
        <v>1007</v>
      </c>
      <c r="D317" s="7" t="s">
        <v>457</v>
      </c>
      <c r="E317" s="7" t="s">
        <v>910</v>
      </c>
      <c r="F317" s="8">
        <v>52307.64</v>
      </c>
      <c r="G317" s="22"/>
      <c r="H317" s="8">
        <f>SUM(OrderBal26[[#This Row],[Annual
(Actual)]:[Unpaid]])</f>
        <v>52307.64</v>
      </c>
    </row>
    <row r="318" spans="1:8" x14ac:dyDescent="0.25">
      <c r="A318" s="7" t="s">
        <v>1008</v>
      </c>
      <c r="B318" s="7" t="s">
        <v>1009</v>
      </c>
      <c r="C318" s="7" t="s">
        <v>1010</v>
      </c>
      <c r="D318" s="7" t="s">
        <v>457</v>
      </c>
      <c r="E318" s="7" t="s">
        <v>929</v>
      </c>
      <c r="F318" s="8">
        <v>566902.56000000006</v>
      </c>
      <c r="G318" s="22"/>
      <c r="H318" s="8">
        <f>SUM(OrderBal26[[#This Row],[Annual
(Actual)]:[Unpaid]])</f>
        <v>566902.56000000006</v>
      </c>
    </row>
    <row r="319" spans="1:8" x14ac:dyDescent="0.25">
      <c r="A319" s="7" t="s">
        <v>1011</v>
      </c>
      <c r="B319" s="7" t="s">
        <v>1012</v>
      </c>
      <c r="C319" s="7" t="s">
        <v>1013</v>
      </c>
      <c r="D319" s="7" t="s">
        <v>457</v>
      </c>
      <c r="E319" s="7" t="s">
        <v>929</v>
      </c>
      <c r="F319" s="8">
        <v>343659.42</v>
      </c>
      <c r="G319" s="22"/>
      <c r="H319" s="8">
        <f>SUM(OrderBal26[[#This Row],[Annual
(Actual)]:[Unpaid]])</f>
        <v>343659.42</v>
      </c>
    </row>
    <row r="320" spans="1:8" x14ac:dyDescent="0.25">
      <c r="A320" s="7" t="s">
        <v>1014</v>
      </c>
      <c r="B320" s="7" t="s">
        <v>1015</v>
      </c>
      <c r="C320" s="7" t="s">
        <v>1016</v>
      </c>
      <c r="D320" s="7" t="s">
        <v>457</v>
      </c>
      <c r="E320" s="7" t="s">
        <v>929</v>
      </c>
      <c r="F320" s="16">
        <v>172581.64</v>
      </c>
      <c r="G320" s="22"/>
      <c r="H320" s="8">
        <f>SUM(OrderBal26[[#This Row],[Annual
(Actual)]:[Unpaid]])</f>
        <v>172581.64</v>
      </c>
    </row>
    <row r="321" spans="1:8" x14ac:dyDescent="0.25">
      <c r="A321" s="17"/>
      <c r="B321" s="17"/>
      <c r="C321" s="18"/>
      <c r="D321" s="19"/>
      <c r="E321" s="17"/>
      <c r="F321" s="20">
        <f>SUBTOTAL(109,OrderBal26[Annual
(Actual)])</f>
        <v>140674367.4799999</v>
      </c>
      <c r="G321" s="20">
        <f>SUBTOTAL(109,OrderBal26[Unpaid])</f>
        <v>0</v>
      </c>
      <c r="H321" s="20">
        <f>SUBTOTAL(109,OrderBal26[Bal as of 11/30/2023])</f>
        <v>140674367.4799999</v>
      </c>
    </row>
    <row r="322" spans="1:8" ht="13" x14ac:dyDescent="0.3">
      <c r="A322" s="30" t="s">
        <v>919</v>
      </c>
      <c r="B322" s="30"/>
      <c r="C322" s="30"/>
      <c r="D322" s="30"/>
      <c r="E322" s="30"/>
      <c r="F322" s="30"/>
      <c r="G322" s="31"/>
      <c r="H322" s="32"/>
    </row>
  </sheetData>
  <pageMargins left="0" right="0" top="0.25" bottom="0.25" header="0.3" footer="0.3"/>
  <pageSetup paperSize="5" fitToHeight="0" orientation="landscape" r:id="rId1"/>
  <headerFooter>
    <oddHeader>&amp;RFERC-TO21_DR_SixCities-PGE-01-AU.21_Atch02</oddHead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21AD92-7B39-4404-A9B2-61C92A3E7109}">
  <sheetPr>
    <pageSetUpPr fitToPage="1"/>
  </sheetPr>
  <dimension ref="A1:H316"/>
  <sheetViews>
    <sheetView tabSelected="1" topLeftCell="A285" zoomScaleNormal="100" workbookViewId="0">
      <selection activeCell="C28" sqref="C28"/>
    </sheetView>
  </sheetViews>
  <sheetFormatPr defaultRowHeight="12.5" outlineLevelCol="1" x14ac:dyDescent="0.25"/>
  <cols>
    <col min="1" max="1" width="11" customWidth="1"/>
    <col min="2" max="2" width="37" bestFit="1" customWidth="1"/>
    <col min="3" max="3" width="15.7265625" customWidth="1"/>
    <col min="4" max="4" width="14.7265625" customWidth="1" outlineLevel="1"/>
    <col min="5" max="5" width="28.7265625" customWidth="1" outlineLevel="1"/>
    <col min="6" max="6" width="16.7265625" customWidth="1"/>
    <col min="7" max="7" width="16.1796875" customWidth="1" outlineLevel="1"/>
    <col min="8" max="8" width="20" customWidth="1"/>
    <col min="9" max="9" width="14" bestFit="1" customWidth="1"/>
  </cols>
  <sheetData>
    <row r="1" spans="1:8" s="1" customFormat="1" ht="20" x14ac:dyDescent="0.25">
      <c r="B1"/>
      <c r="F1" s="2" t="s">
        <v>0</v>
      </c>
      <c r="G1" s="2" t="s">
        <v>1</v>
      </c>
      <c r="H1" s="2" t="s">
        <v>2</v>
      </c>
    </row>
    <row r="4" spans="1:8" s="21" customFormat="1" ht="13" x14ac:dyDescent="0.3">
      <c r="A4" s="3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5" t="s">
        <v>8</v>
      </c>
      <c r="G4" s="4" t="s">
        <v>9</v>
      </c>
      <c r="H4" s="6" t="s">
        <v>989</v>
      </c>
    </row>
    <row r="5" spans="1:8" x14ac:dyDescent="0.25">
      <c r="A5" s="7" t="s">
        <v>503</v>
      </c>
      <c r="B5" s="7" t="s">
        <v>10</v>
      </c>
      <c r="C5" s="7" t="s">
        <v>11</v>
      </c>
      <c r="D5" s="7" t="s">
        <v>990</v>
      </c>
      <c r="E5" s="7" t="s">
        <v>929</v>
      </c>
      <c r="F5" s="8">
        <v>8522264.6799999997</v>
      </c>
      <c r="G5" s="9"/>
      <c r="H5" s="8">
        <f>SUM(OrderBal25[[#This Row],[Annual
(Actual)]:[Unpaid]])</f>
        <v>8522264.6799999997</v>
      </c>
    </row>
    <row r="6" spans="1:8" x14ac:dyDescent="0.25">
      <c r="A6" s="7" t="s">
        <v>505</v>
      </c>
      <c r="B6" s="7" t="s">
        <v>14</v>
      </c>
      <c r="C6" s="7" t="s">
        <v>15</v>
      </c>
      <c r="D6" s="7" t="s">
        <v>990</v>
      </c>
      <c r="E6" s="7" t="s">
        <v>929</v>
      </c>
      <c r="F6" s="8">
        <v>321312.53999999998</v>
      </c>
      <c r="G6" s="9"/>
      <c r="H6" s="8">
        <f>SUM(OrderBal25[[#This Row],[Annual
(Actual)]:[Unpaid]])</f>
        <v>321312.53999999998</v>
      </c>
    </row>
    <row r="7" spans="1:8" x14ac:dyDescent="0.25">
      <c r="A7" s="7" t="s">
        <v>506</v>
      </c>
      <c r="B7" s="7" t="s">
        <v>16</v>
      </c>
      <c r="C7" s="7" t="s">
        <v>17</v>
      </c>
      <c r="D7" s="7" t="s">
        <v>990</v>
      </c>
      <c r="E7" s="7" t="s">
        <v>929</v>
      </c>
      <c r="F7" s="8">
        <v>402450.04</v>
      </c>
      <c r="G7" s="9"/>
      <c r="H7" s="8">
        <f>SUM(OrderBal25[[#This Row],[Annual
(Actual)]:[Unpaid]])</f>
        <v>402450.04</v>
      </c>
    </row>
    <row r="8" spans="1:8" x14ac:dyDescent="0.25">
      <c r="A8" s="7" t="s">
        <v>507</v>
      </c>
      <c r="B8" s="7" t="s">
        <v>18</v>
      </c>
      <c r="C8" s="7" t="s">
        <v>19</v>
      </c>
      <c r="D8" s="7" t="s">
        <v>990</v>
      </c>
      <c r="E8" s="7" t="s">
        <v>929</v>
      </c>
      <c r="F8" s="8">
        <v>1221940.6599999999</v>
      </c>
      <c r="G8" s="9"/>
      <c r="H8" s="8">
        <f>SUM(OrderBal25[[#This Row],[Annual
(Actual)]:[Unpaid]])</f>
        <v>1221940.6599999999</v>
      </c>
    </row>
    <row r="9" spans="1:8" x14ac:dyDescent="0.25">
      <c r="A9" s="7" t="s">
        <v>508</v>
      </c>
      <c r="B9" s="7" t="s">
        <v>20</v>
      </c>
      <c r="C9" s="7" t="s">
        <v>21</v>
      </c>
      <c r="D9" s="7" t="s">
        <v>990</v>
      </c>
      <c r="E9" s="7" t="s">
        <v>929</v>
      </c>
      <c r="F9" s="8">
        <v>203882.94</v>
      </c>
      <c r="G9" s="9"/>
      <c r="H9" s="8">
        <f>SUM(OrderBal25[[#This Row],[Annual
(Actual)]:[Unpaid]])</f>
        <v>203882.94</v>
      </c>
    </row>
    <row r="10" spans="1:8" x14ac:dyDescent="0.25">
      <c r="A10" s="7" t="s">
        <v>509</v>
      </c>
      <c r="B10" s="7" t="s">
        <v>22</v>
      </c>
      <c r="C10" s="7" t="s">
        <v>23</v>
      </c>
      <c r="D10" s="7" t="s">
        <v>990</v>
      </c>
      <c r="E10" s="7" t="s">
        <v>929</v>
      </c>
      <c r="F10" s="8">
        <v>608244.13</v>
      </c>
      <c r="G10" s="9"/>
      <c r="H10" s="8">
        <f>SUM(OrderBal25[[#This Row],[Annual
(Actual)]:[Unpaid]])</f>
        <v>608244.13</v>
      </c>
    </row>
    <row r="11" spans="1:8" x14ac:dyDescent="0.25">
      <c r="A11" s="7" t="s">
        <v>510</v>
      </c>
      <c r="B11" s="7" t="s">
        <v>24</v>
      </c>
      <c r="C11" s="7" t="s">
        <v>25</v>
      </c>
      <c r="D11" s="7" t="s">
        <v>26</v>
      </c>
      <c r="E11" s="7" t="s">
        <v>929</v>
      </c>
      <c r="F11" s="8">
        <v>0.01</v>
      </c>
      <c r="G11" s="9"/>
      <c r="H11" s="8">
        <f>SUM(OrderBal25[[#This Row],[Annual
(Actual)]:[Unpaid]])</f>
        <v>0.01</v>
      </c>
    </row>
    <row r="12" spans="1:8" x14ac:dyDescent="0.25">
      <c r="A12" s="7" t="s">
        <v>511</v>
      </c>
      <c r="B12" s="7" t="s">
        <v>27</v>
      </c>
      <c r="C12" s="7" t="s">
        <v>28</v>
      </c>
      <c r="D12" s="7" t="s">
        <v>990</v>
      </c>
      <c r="E12" s="7" t="s">
        <v>929</v>
      </c>
      <c r="F12" s="8">
        <v>400583.36</v>
      </c>
      <c r="G12" s="9"/>
      <c r="H12" s="8">
        <f>SUM(OrderBal25[[#This Row],[Annual
(Actual)]:[Unpaid]])</f>
        <v>400583.36</v>
      </c>
    </row>
    <row r="13" spans="1:8" x14ac:dyDescent="0.25">
      <c r="A13" s="7" t="s">
        <v>512</v>
      </c>
      <c r="B13" s="7" t="s">
        <v>29</v>
      </c>
      <c r="C13" s="7" t="s">
        <v>30</v>
      </c>
      <c r="D13" s="7" t="s">
        <v>990</v>
      </c>
      <c r="E13" s="7" t="s">
        <v>929</v>
      </c>
      <c r="F13" s="8">
        <v>817067.02</v>
      </c>
      <c r="G13" s="9"/>
      <c r="H13" s="8">
        <f>SUM(OrderBal25[[#This Row],[Annual
(Actual)]:[Unpaid]])</f>
        <v>817067.02</v>
      </c>
    </row>
    <row r="14" spans="1:8" x14ac:dyDescent="0.25">
      <c r="A14" s="7" t="s">
        <v>513</v>
      </c>
      <c r="B14" s="7" t="s">
        <v>31</v>
      </c>
      <c r="C14" s="7" t="s">
        <v>32</v>
      </c>
      <c r="D14" s="7" t="s">
        <v>990</v>
      </c>
      <c r="E14" s="7" t="s">
        <v>929</v>
      </c>
      <c r="F14" s="8">
        <v>111055.89</v>
      </c>
      <c r="G14" s="9"/>
      <c r="H14" s="8">
        <f>SUM(OrderBal25[[#This Row],[Annual
(Actual)]:[Unpaid]])</f>
        <v>111055.89</v>
      </c>
    </row>
    <row r="15" spans="1:8" x14ac:dyDescent="0.25">
      <c r="A15" s="7" t="s">
        <v>514</v>
      </c>
      <c r="B15" s="7" t="s">
        <v>33</v>
      </c>
      <c r="C15" s="7" t="s">
        <v>34</v>
      </c>
      <c r="D15" s="7" t="s">
        <v>990</v>
      </c>
      <c r="E15" s="7" t="s">
        <v>929</v>
      </c>
      <c r="F15" s="8">
        <v>710619.77</v>
      </c>
      <c r="G15" s="9"/>
      <c r="H15" s="8">
        <f>SUM(OrderBal25[[#This Row],[Annual
(Actual)]:[Unpaid]])</f>
        <v>710619.77</v>
      </c>
    </row>
    <row r="16" spans="1:8" x14ac:dyDescent="0.25">
      <c r="A16" s="7" t="s">
        <v>515</v>
      </c>
      <c r="B16" s="7" t="s">
        <v>35</v>
      </c>
      <c r="C16" s="7" t="s">
        <v>36</v>
      </c>
      <c r="D16" s="7" t="s">
        <v>990</v>
      </c>
      <c r="E16" s="7" t="s">
        <v>929</v>
      </c>
      <c r="F16" s="8">
        <v>554445.43999999994</v>
      </c>
      <c r="G16" s="9"/>
      <c r="H16" s="8">
        <f>SUM(OrderBal25[[#This Row],[Annual
(Actual)]:[Unpaid]])</f>
        <v>554445.43999999994</v>
      </c>
    </row>
    <row r="17" spans="1:8" x14ac:dyDescent="0.25">
      <c r="A17" s="7" t="s">
        <v>516</v>
      </c>
      <c r="B17" s="7" t="s">
        <v>37</v>
      </c>
      <c r="C17" s="7" t="s">
        <v>38</v>
      </c>
      <c r="D17" s="7" t="s">
        <v>990</v>
      </c>
      <c r="E17" s="7" t="s">
        <v>929</v>
      </c>
      <c r="F17" s="8">
        <v>78372.02</v>
      </c>
      <c r="G17" s="9"/>
      <c r="H17" s="8">
        <f>SUM(OrderBal25[[#This Row],[Annual
(Actual)]:[Unpaid]])</f>
        <v>78372.02</v>
      </c>
    </row>
    <row r="18" spans="1:8" x14ac:dyDescent="0.25">
      <c r="A18" s="7" t="s">
        <v>517</v>
      </c>
      <c r="B18" s="7" t="s">
        <v>39</v>
      </c>
      <c r="C18" s="7" t="s">
        <v>40</v>
      </c>
      <c r="D18" s="7" t="s">
        <v>990</v>
      </c>
      <c r="E18" s="7" t="s">
        <v>929</v>
      </c>
      <c r="F18" s="8">
        <v>1085182.7</v>
      </c>
      <c r="G18" s="9"/>
      <c r="H18" s="8">
        <f>SUM(OrderBal25[[#This Row],[Annual
(Actual)]:[Unpaid]])</f>
        <v>1085182.7</v>
      </c>
    </row>
    <row r="19" spans="1:8" x14ac:dyDescent="0.25">
      <c r="A19" s="7" t="s">
        <v>518</v>
      </c>
      <c r="B19" s="7" t="s">
        <v>41</v>
      </c>
      <c r="C19" s="7" t="s">
        <v>42</v>
      </c>
      <c r="D19" s="7" t="s">
        <v>990</v>
      </c>
      <c r="E19" s="7" t="s">
        <v>929</v>
      </c>
      <c r="F19" s="8">
        <v>326530.40000000002</v>
      </c>
      <c r="G19" s="9"/>
      <c r="H19" s="8">
        <f>SUM(OrderBal25[[#This Row],[Annual
(Actual)]:[Unpaid]])</f>
        <v>326530.40000000002</v>
      </c>
    </row>
    <row r="20" spans="1:8" x14ac:dyDescent="0.25">
      <c r="A20" s="7" t="s">
        <v>519</v>
      </c>
      <c r="B20" s="7" t="s">
        <v>43</v>
      </c>
      <c r="C20" s="7" t="s">
        <v>44</v>
      </c>
      <c r="D20" s="7" t="s">
        <v>880</v>
      </c>
      <c r="E20" s="7" t="s">
        <v>929</v>
      </c>
      <c r="F20" s="8">
        <v>-0.31</v>
      </c>
      <c r="G20" s="9"/>
      <c r="H20" s="8">
        <f>SUM(OrderBal25[[#This Row],[Annual
(Actual)]:[Unpaid]])</f>
        <v>-0.31</v>
      </c>
    </row>
    <row r="21" spans="1:8" x14ac:dyDescent="0.25">
      <c r="A21" s="7" t="s">
        <v>520</v>
      </c>
      <c r="B21" s="7" t="s">
        <v>45</v>
      </c>
      <c r="C21" s="7" t="s">
        <v>44</v>
      </c>
      <c r="D21" s="7" t="s">
        <v>990</v>
      </c>
      <c r="E21" s="7" t="s">
        <v>929</v>
      </c>
      <c r="F21" s="8">
        <v>188292.08</v>
      </c>
      <c r="G21" s="9"/>
      <c r="H21" s="8">
        <f>SUM(OrderBal25[[#This Row],[Annual
(Actual)]:[Unpaid]])</f>
        <v>188292.08</v>
      </c>
    </row>
    <row r="22" spans="1:8" x14ac:dyDescent="0.25">
      <c r="A22" s="7" t="s">
        <v>521</v>
      </c>
      <c r="B22" s="7" t="s">
        <v>46</v>
      </c>
      <c r="C22" s="7" t="s">
        <v>47</v>
      </c>
      <c r="D22" s="7" t="s">
        <v>990</v>
      </c>
      <c r="E22" s="7" t="s">
        <v>48</v>
      </c>
      <c r="F22" s="8">
        <v>431703.79</v>
      </c>
      <c r="G22" s="9"/>
      <c r="H22" s="8">
        <f>SUM(OrderBal25[[#This Row],[Annual
(Actual)]:[Unpaid]])</f>
        <v>431703.79</v>
      </c>
    </row>
    <row r="23" spans="1:8" x14ac:dyDescent="0.25">
      <c r="A23" s="7" t="s">
        <v>522</v>
      </c>
      <c r="B23" s="7" t="s">
        <v>49</v>
      </c>
      <c r="C23" s="7" t="s">
        <v>47</v>
      </c>
      <c r="D23" s="7" t="s">
        <v>990</v>
      </c>
      <c r="E23" s="7" t="s">
        <v>48</v>
      </c>
      <c r="F23" s="8">
        <v>215458.28</v>
      </c>
      <c r="G23" s="9"/>
      <c r="H23" s="8">
        <f>SUM(OrderBal25[[#This Row],[Annual
(Actual)]:[Unpaid]])</f>
        <v>215458.28</v>
      </c>
    </row>
    <row r="24" spans="1:8" x14ac:dyDescent="0.25">
      <c r="A24" s="7" t="s">
        <v>523</v>
      </c>
      <c r="B24" s="7" t="s">
        <v>50</v>
      </c>
      <c r="C24" s="7" t="s">
        <v>51</v>
      </c>
      <c r="D24" s="7" t="s">
        <v>990</v>
      </c>
      <c r="E24" s="7" t="s">
        <v>48</v>
      </c>
      <c r="F24" s="8">
        <v>242545.43</v>
      </c>
      <c r="G24" s="9"/>
      <c r="H24" s="8">
        <f>SUM(OrderBal25[[#This Row],[Annual
(Actual)]:[Unpaid]])</f>
        <v>242545.43</v>
      </c>
    </row>
    <row r="25" spans="1:8" x14ac:dyDescent="0.25">
      <c r="A25" s="7" t="s">
        <v>524</v>
      </c>
      <c r="B25" s="7" t="s">
        <v>52</v>
      </c>
      <c r="C25" s="7" t="s">
        <v>53</v>
      </c>
      <c r="D25" s="7" t="s">
        <v>990</v>
      </c>
      <c r="E25" s="7" t="s">
        <v>929</v>
      </c>
      <c r="F25" s="8">
        <v>35154.71</v>
      </c>
      <c r="G25" s="9"/>
      <c r="H25" s="8">
        <f>SUM(OrderBal25[[#This Row],[Annual
(Actual)]:[Unpaid]])</f>
        <v>35154.71</v>
      </c>
    </row>
    <row r="26" spans="1:8" x14ac:dyDescent="0.25">
      <c r="A26" s="7" t="s">
        <v>525</v>
      </c>
      <c r="B26" s="7" t="s">
        <v>54</v>
      </c>
      <c r="C26" s="7" t="s">
        <v>55</v>
      </c>
      <c r="D26" s="7" t="s">
        <v>990</v>
      </c>
      <c r="E26" s="7" t="s">
        <v>57</v>
      </c>
      <c r="F26" s="8">
        <v>6170664.7199999997</v>
      </c>
      <c r="G26" s="9"/>
      <c r="H26" s="8">
        <f>SUM(OrderBal25[[#This Row],[Annual
(Actual)]:[Unpaid]])</f>
        <v>6170664.7199999997</v>
      </c>
    </row>
    <row r="27" spans="1:8" x14ac:dyDescent="0.25">
      <c r="A27" s="7" t="s">
        <v>526</v>
      </c>
      <c r="B27" s="7" t="s">
        <v>58</v>
      </c>
      <c r="C27" s="7" t="s">
        <v>59</v>
      </c>
      <c r="D27" s="7" t="s">
        <v>960</v>
      </c>
      <c r="E27" s="7" t="s">
        <v>780</v>
      </c>
      <c r="F27" s="8">
        <v>3258265.79</v>
      </c>
      <c r="G27" s="9"/>
      <c r="H27" s="8">
        <f>SUM(OrderBal25[[#This Row],[Annual
(Actual)]:[Unpaid]])</f>
        <v>3258265.79</v>
      </c>
    </row>
    <row r="28" spans="1:8" x14ac:dyDescent="0.25">
      <c r="A28" s="7" t="s">
        <v>527</v>
      </c>
      <c r="B28" s="7" t="s">
        <v>60</v>
      </c>
      <c r="C28" s="7" t="s">
        <v>61</v>
      </c>
      <c r="D28" s="7" t="s">
        <v>990</v>
      </c>
      <c r="E28" s="7" t="s">
        <v>929</v>
      </c>
      <c r="F28" s="8">
        <v>251231.59</v>
      </c>
      <c r="G28" s="9"/>
      <c r="H28" s="8">
        <f>SUM(OrderBal25[[#This Row],[Annual
(Actual)]:[Unpaid]])</f>
        <v>251231.59</v>
      </c>
    </row>
    <row r="29" spans="1:8" x14ac:dyDescent="0.25">
      <c r="A29" s="7" t="s">
        <v>528</v>
      </c>
      <c r="B29" s="7" t="s">
        <v>951</v>
      </c>
      <c r="C29" s="7" t="s">
        <v>63</v>
      </c>
      <c r="D29" s="7" t="s">
        <v>990</v>
      </c>
      <c r="E29" s="7" t="s">
        <v>929</v>
      </c>
      <c r="F29" s="8">
        <v>236215.28</v>
      </c>
      <c r="G29" s="9"/>
      <c r="H29" s="8">
        <f>SUM(OrderBal25[[#This Row],[Annual
(Actual)]:[Unpaid]])</f>
        <v>236215.28</v>
      </c>
    </row>
    <row r="30" spans="1:8" x14ac:dyDescent="0.25">
      <c r="A30" s="7" t="s">
        <v>529</v>
      </c>
      <c r="B30" s="7" t="s">
        <v>64</v>
      </c>
      <c r="C30" s="7" t="s">
        <v>65</v>
      </c>
      <c r="D30" s="7" t="s">
        <v>990</v>
      </c>
      <c r="E30" s="7" t="s">
        <v>929</v>
      </c>
      <c r="F30" s="8">
        <v>172366.66</v>
      </c>
      <c r="G30" s="9"/>
      <c r="H30" s="8">
        <f>SUM(OrderBal25[[#This Row],[Annual
(Actual)]:[Unpaid]])</f>
        <v>172366.66</v>
      </c>
    </row>
    <row r="31" spans="1:8" x14ac:dyDescent="0.25">
      <c r="A31" s="7" t="s">
        <v>530</v>
      </c>
      <c r="B31" s="7" t="s">
        <v>66</v>
      </c>
      <c r="C31" s="7" t="s">
        <v>67</v>
      </c>
      <c r="D31" s="7" t="s">
        <v>990</v>
      </c>
      <c r="E31" s="7" t="s">
        <v>929</v>
      </c>
      <c r="F31" s="8">
        <v>252253.47</v>
      </c>
      <c r="G31" s="9"/>
      <c r="H31" s="8">
        <f>SUM(OrderBal25[[#This Row],[Annual
(Actual)]:[Unpaid]])</f>
        <v>252253.47</v>
      </c>
    </row>
    <row r="32" spans="1:8" x14ac:dyDescent="0.25">
      <c r="A32" s="7" t="s">
        <v>531</v>
      </c>
      <c r="B32" s="7" t="s">
        <v>68</v>
      </c>
      <c r="C32" s="7" t="s">
        <v>69</v>
      </c>
      <c r="D32" s="7" t="s">
        <v>778</v>
      </c>
      <c r="E32" s="7" t="s">
        <v>929</v>
      </c>
      <c r="F32" s="8">
        <v>-0.08</v>
      </c>
      <c r="G32" s="9"/>
      <c r="H32" s="8">
        <f>SUM(OrderBal25[[#This Row],[Annual
(Actual)]:[Unpaid]])</f>
        <v>-0.08</v>
      </c>
    </row>
    <row r="33" spans="1:8" x14ac:dyDescent="0.25">
      <c r="A33" s="7" t="s">
        <v>532</v>
      </c>
      <c r="B33" s="7" t="s">
        <v>70</v>
      </c>
      <c r="C33" s="7" t="s">
        <v>71</v>
      </c>
      <c r="D33" s="7" t="s">
        <v>990</v>
      </c>
      <c r="E33" s="7" t="s">
        <v>57</v>
      </c>
      <c r="F33" s="8">
        <v>8389333.0600000005</v>
      </c>
      <c r="G33" s="9"/>
      <c r="H33" s="8">
        <f>SUM(OrderBal25[[#This Row],[Annual
(Actual)]:[Unpaid]])</f>
        <v>8389333.0600000005</v>
      </c>
    </row>
    <row r="34" spans="1:8" ht="13.5" customHeight="1" x14ac:dyDescent="0.25">
      <c r="A34" s="7" t="s">
        <v>534</v>
      </c>
      <c r="B34" s="7" t="s">
        <v>75</v>
      </c>
      <c r="C34" s="7" t="s">
        <v>76</v>
      </c>
      <c r="D34" s="7" t="s">
        <v>913</v>
      </c>
      <c r="E34" s="7" t="s">
        <v>48</v>
      </c>
      <c r="F34" s="8">
        <v>1924959.99</v>
      </c>
      <c r="G34" s="9"/>
      <c r="H34" s="8">
        <f>SUM(OrderBal25[[#This Row],[Annual
(Actual)]:[Unpaid]])</f>
        <v>1924959.99</v>
      </c>
    </row>
    <row r="35" spans="1:8" x14ac:dyDescent="0.25">
      <c r="A35" s="7" t="s">
        <v>535</v>
      </c>
      <c r="B35" s="7" t="s">
        <v>536</v>
      </c>
      <c r="C35" s="7" t="s">
        <v>537</v>
      </c>
      <c r="D35" s="7" t="s">
        <v>990</v>
      </c>
      <c r="E35" s="7" t="s">
        <v>57</v>
      </c>
      <c r="F35" s="8">
        <v>361207.56</v>
      </c>
      <c r="G35" s="9"/>
      <c r="H35" s="8">
        <f>SUM(OrderBal25[[#This Row],[Annual
(Actual)]:[Unpaid]])</f>
        <v>361207.56</v>
      </c>
    </row>
    <row r="36" spans="1:8" x14ac:dyDescent="0.25">
      <c r="A36" s="7" t="s">
        <v>813</v>
      </c>
      <c r="B36" s="7" t="s">
        <v>814</v>
      </c>
      <c r="C36" s="7" t="s">
        <v>815</v>
      </c>
      <c r="D36" s="7" t="s">
        <v>990</v>
      </c>
      <c r="E36" s="7" t="s">
        <v>929</v>
      </c>
      <c r="F36" s="8">
        <v>5936.82</v>
      </c>
      <c r="G36" s="9"/>
      <c r="H36" s="8">
        <f>SUM(OrderBal25[[#This Row],[Annual
(Actual)]:[Unpaid]])</f>
        <v>5936.82</v>
      </c>
    </row>
    <row r="37" spans="1:8" x14ac:dyDescent="0.25">
      <c r="A37" s="7" t="s">
        <v>538</v>
      </c>
      <c r="B37" s="7" t="s">
        <v>77</v>
      </c>
      <c r="C37" s="7" t="s">
        <v>78</v>
      </c>
      <c r="D37" s="7" t="s">
        <v>990</v>
      </c>
      <c r="E37" s="7" t="s">
        <v>929</v>
      </c>
      <c r="F37" s="8">
        <v>66902.09</v>
      </c>
      <c r="G37" s="9"/>
      <c r="H37" s="8">
        <f>SUM(OrderBal25[[#This Row],[Annual
(Actual)]:[Unpaid]])</f>
        <v>66902.09</v>
      </c>
    </row>
    <row r="38" spans="1:8" x14ac:dyDescent="0.25">
      <c r="A38" s="7" t="s">
        <v>539</v>
      </c>
      <c r="B38" s="7" t="s">
        <v>79</v>
      </c>
      <c r="C38" s="7" t="s">
        <v>80</v>
      </c>
      <c r="D38" s="7" t="s">
        <v>913</v>
      </c>
      <c r="E38" s="7" t="s">
        <v>929</v>
      </c>
      <c r="F38" s="8">
        <v>3834.96</v>
      </c>
      <c r="G38" s="9"/>
      <c r="H38" s="8">
        <f>SUM(OrderBal25[[#This Row],[Annual
(Actual)]:[Unpaid]])</f>
        <v>3834.96</v>
      </c>
    </row>
    <row r="39" spans="1:8" x14ac:dyDescent="0.25">
      <c r="A39" s="7" t="s">
        <v>540</v>
      </c>
      <c r="B39" s="7" t="s">
        <v>81</v>
      </c>
      <c r="C39" s="7" t="s">
        <v>82</v>
      </c>
      <c r="D39" s="7" t="s">
        <v>990</v>
      </c>
      <c r="E39" s="7" t="s">
        <v>929</v>
      </c>
      <c r="F39" s="8">
        <v>30126.62</v>
      </c>
      <c r="G39" s="9"/>
      <c r="H39" s="8">
        <f>SUM(OrderBal25[[#This Row],[Annual
(Actual)]:[Unpaid]])</f>
        <v>30126.62</v>
      </c>
    </row>
    <row r="40" spans="1:8" x14ac:dyDescent="0.25">
      <c r="A40" s="7" t="s">
        <v>541</v>
      </c>
      <c r="B40" s="7" t="s">
        <v>83</v>
      </c>
      <c r="C40" s="7" t="s">
        <v>84</v>
      </c>
      <c r="D40" s="7" t="s">
        <v>892</v>
      </c>
      <c r="E40" s="7" t="s">
        <v>929</v>
      </c>
      <c r="F40" s="8">
        <v>-0.02</v>
      </c>
      <c r="G40" s="9"/>
      <c r="H40" s="8">
        <f>SUM(OrderBal25[[#This Row],[Annual
(Actual)]:[Unpaid]])</f>
        <v>-0.02</v>
      </c>
    </row>
    <row r="41" spans="1:8" x14ac:dyDescent="0.25">
      <c r="A41" s="7" t="s">
        <v>542</v>
      </c>
      <c r="B41" s="7" t="s">
        <v>85</v>
      </c>
      <c r="C41" s="7" t="s">
        <v>86</v>
      </c>
      <c r="D41" s="7" t="s">
        <v>990</v>
      </c>
      <c r="E41" s="7" t="s">
        <v>929</v>
      </c>
      <c r="F41" s="8">
        <v>486487.24</v>
      </c>
      <c r="G41" s="9"/>
      <c r="H41" s="8">
        <f>SUM(OrderBal25[[#This Row],[Annual
(Actual)]:[Unpaid]])</f>
        <v>486487.24</v>
      </c>
    </row>
    <row r="42" spans="1:8" x14ac:dyDescent="0.25">
      <c r="A42" s="7" t="s">
        <v>543</v>
      </c>
      <c r="B42" s="7" t="s">
        <v>87</v>
      </c>
      <c r="C42" s="7" t="s">
        <v>88</v>
      </c>
      <c r="D42" s="7" t="s">
        <v>990</v>
      </c>
      <c r="E42" s="7" t="s">
        <v>929</v>
      </c>
      <c r="F42" s="8">
        <v>4671032.34</v>
      </c>
      <c r="G42" s="9"/>
      <c r="H42" s="8">
        <f>SUM(OrderBal25[[#This Row],[Annual
(Actual)]:[Unpaid]])</f>
        <v>4671032.34</v>
      </c>
    </row>
    <row r="43" spans="1:8" x14ac:dyDescent="0.25">
      <c r="A43" s="7" t="s">
        <v>544</v>
      </c>
      <c r="B43" s="7" t="s">
        <v>89</v>
      </c>
      <c r="C43" s="7" t="s">
        <v>90</v>
      </c>
      <c r="D43" s="7" t="s">
        <v>990</v>
      </c>
      <c r="E43" s="7" t="s">
        <v>881</v>
      </c>
      <c r="F43" s="8">
        <v>8519.66</v>
      </c>
      <c r="G43" s="9"/>
      <c r="H43" s="8">
        <f>SUM(OrderBal25[[#This Row],[Annual
(Actual)]:[Unpaid]])</f>
        <v>8519.66</v>
      </c>
    </row>
    <row r="44" spans="1:8" x14ac:dyDescent="0.25">
      <c r="A44" s="7" t="s">
        <v>545</v>
      </c>
      <c r="B44" s="7" t="s">
        <v>92</v>
      </c>
      <c r="C44" s="7" t="s">
        <v>90</v>
      </c>
      <c r="D44" s="7" t="s">
        <v>990</v>
      </c>
      <c r="E44" s="7" t="s">
        <v>929</v>
      </c>
      <c r="F44" s="8">
        <v>668069.73</v>
      </c>
      <c r="G44" s="9"/>
      <c r="H44" s="8">
        <f>SUM(OrderBal25[[#This Row],[Annual
(Actual)]:[Unpaid]])</f>
        <v>668069.73</v>
      </c>
    </row>
    <row r="45" spans="1:8" x14ac:dyDescent="0.25">
      <c r="A45" s="7" t="s">
        <v>546</v>
      </c>
      <c r="B45" s="7" t="s">
        <v>93</v>
      </c>
      <c r="C45" s="7" t="s">
        <v>94</v>
      </c>
      <c r="D45" s="7" t="s">
        <v>990</v>
      </c>
      <c r="E45" s="7" t="s">
        <v>929</v>
      </c>
      <c r="F45" s="8">
        <v>468164.4</v>
      </c>
      <c r="G45" s="9"/>
      <c r="H45" s="8">
        <f>SUM(OrderBal25[[#This Row],[Annual
(Actual)]:[Unpaid]])</f>
        <v>468164.4</v>
      </c>
    </row>
    <row r="46" spans="1:8" ht="13.5" customHeight="1" x14ac:dyDescent="0.25">
      <c r="A46" s="7" t="s">
        <v>547</v>
      </c>
      <c r="B46" s="7" t="s">
        <v>95</v>
      </c>
      <c r="C46" s="7" t="s">
        <v>96</v>
      </c>
      <c r="D46" s="7" t="s">
        <v>990</v>
      </c>
      <c r="E46" s="7" t="s">
        <v>929</v>
      </c>
      <c r="F46" s="8">
        <v>54137.97</v>
      </c>
      <c r="G46" s="9"/>
      <c r="H46" s="8">
        <f>SUM(OrderBal25[[#This Row],[Annual
(Actual)]:[Unpaid]])</f>
        <v>54137.97</v>
      </c>
    </row>
    <row r="47" spans="1:8" x14ac:dyDescent="0.25">
      <c r="A47" s="7" t="s">
        <v>548</v>
      </c>
      <c r="B47" s="7" t="s">
        <v>97</v>
      </c>
      <c r="C47" s="7" t="s">
        <v>98</v>
      </c>
      <c r="D47" s="7" t="s">
        <v>990</v>
      </c>
      <c r="E47" s="7" t="s">
        <v>929</v>
      </c>
      <c r="F47" s="8">
        <v>25471.200000000001</v>
      </c>
      <c r="G47" s="9"/>
      <c r="H47" s="8">
        <f>SUM(OrderBal25[[#This Row],[Annual
(Actual)]:[Unpaid]])</f>
        <v>25471.200000000001</v>
      </c>
    </row>
    <row r="48" spans="1:8" x14ac:dyDescent="0.25">
      <c r="A48" s="7" t="s">
        <v>549</v>
      </c>
      <c r="B48" s="7" t="s">
        <v>99</v>
      </c>
      <c r="C48" s="7" t="s">
        <v>100</v>
      </c>
      <c r="D48" s="7" t="s">
        <v>990</v>
      </c>
      <c r="E48" s="7" t="s">
        <v>929</v>
      </c>
      <c r="F48" s="8">
        <v>1222699.6100000001</v>
      </c>
      <c r="G48" s="9"/>
      <c r="H48" s="8">
        <f>SUM(OrderBal25[[#This Row],[Annual
(Actual)]:[Unpaid]])</f>
        <v>1222699.6100000001</v>
      </c>
    </row>
    <row r="49" spans="1:8" x14ac:dyDescent="0.25">
      <c r="A49" s="7" t="s">
        <v>550</v>
      </c>
      <c r="B49" s="7" t="s">
        <v>101</v>
      </c>
      <c r="C49" s="7" t="s">
        <v>102</v>
      </c>
      <c r="D49" s="7" t="s">
        <v>990</v>
      </c>
      <c r="E49" s="7" t="s">
        <v>929</v>
      </c>
      <c r="F49" s="8">
        <v>497287.67</v>
      </c>
      <c r="G49" s="9"/>
      <c r="H49" s="8">
        <f>SUM(OrderBal25[[#This Row],[Annual
(Actual)]:[Unpaid]])</f>
        <v>497287.67</v>
      </c>
    </row>
    <row r="50" spans="1:8" x14ac:dyDescent="0.25">
      <c r="A50" s="7" t="s">
        <v>551</v>
      </c>
      <c r="B50" s="7" t="s">
        <v>103</v>
      </c>
      <c r="C50" s="7" t="s">
        <v>104</v>
      </c>
      <c r="D50" s="7" t="s">
        <v>990</v>
      </c>
      <c r="E50" s="7" t="s">
        <v>929</v>
      </c>
      <c r="F50" s="8">
        <v>285475.52</v>
      </c>
      <c r="G50" s="9"/>
      <c r="H50" s="8">
        <f>SUM(OrderBal25[[#This Row],[Annual
(Actual)]:[Unpaid]])</f>
        <v>285475.52</v>
      </c>
    </row>
    <row r="51" spans="1:8" x14ac:dyDescent="0.25">
      <c r="A51" s="7" t="s">
        <v>552</v>
      </c>
      <c r="B51" s="7" t="s">
        <v>105</v>
      </c>
      <c r="C51" s="7" t="s">
        <v>106</v>
      </c>
      <c r="D51" s="7" t="s">
        <v>990</v>
      </c>
      <c r="E51" s="7" t="s">
        <v>929</v>
      </c>
      <c r="F51" s="8">
        <v>70103.5</v>
      </c>
      <c r="G51" s="9"/>
      <c r="H51" s="8">
        <f>SUM(OrderBal25[[#This Row],[Annual
(Actual)]:[Unpaid]])</f>
        <v>70103.5</v>
      </c>
    </row>
    <row r="52" spans="1:8" x14ac:dyDescent="0.25">
      <c r="A52" s="7" t="s">
        <v>553</v>
      </c>
      <c r="B52" s="7" t="s">
        <v>107</v>
      </c>
      <c r="C52" s="7" t="s">
        <v>108</v>
      </c>
      <c r="D52" s="7" t="s">
        <v>990</v>
      </c>
      <c r="E52" s="7" t="s">
        <v>929</v>
      </c>
      <c r="F52" s="8">
        <v>74806.880000000005</v>
      </c>
      <c r="G52" s="9"/>
      <c r="H52" s="8">
        <f>SUM(OrderBal25[[#This Row],[Annual
(Actual)]:[Unpaid]])</f>
        <v>74806.880000000005</v>
      </c>
    </row>
    <row r="53" spans="1:8" x14ac:dyDescent="0.25">
      <c r="A53" s="7" t="s">
        <v>554</v>
      </c>
      <c r="B53" s="7" t="s">
        <v>109</v>
      </c>
      <c r="C53" s="7" t="s">
        <v>110</v>
      </c>
      <c r="D53" s="7" t="s">
        <v>990</v>
      </c>
      <c r="E53" s="7" t="s">
        <v>929</v>
      </c>
      <c r="F53" s="8">
        <v>171807.13</v>
      </c>
      <c r="G53" s="9"/>
      <c r="H53" s="8">
        <f>SUM(OrderBal25[[#This Row],[Annual
(Actual)]:[Unpaid]])</f>
        <v>171807.13</v>
      </c>
    </row>
    <row r="54" spans="1:8" x14ac:dyDescent="0.25">
      <c r="A54" s="7" t="s">
        <v>556</v>
      </c>
      <c r="B54" s="7" t="s">
        <v>113</v>
      </c>
      <c r="C54" s="7" t="s">
        <v>114</v>
      </c>
      <c r="D54" s="7" t="s">
        <v>990</v>
      </c>
      <c r="E54" s="7" t="s">
        <v>881</v>
      </c>
      <c r="F54" s="8">
        <v>61598.75</v>
      </c>
      <c r="G54" s="9"/>
      <c r="H54" s="8">
        <f>SUM(OrderBal25[[#This Row],[Annual
(Actual)]:[Unpaid]])</f>
        <v>61598.75</v>
      </c>
    </row>
    <row r="55" spans="1:8" x14ac:dyDescent="0.25">
      <c r="A55" s="7" t="s">
        <v>557</v>
      </c>
      <c r="B55" s="7" t="s">
        <v>115</v>
      </c>
      <c r="C55" s="7" t="s">
        <v>116</v>
      </c>
      <c r="D55" s="7" t="s">
        <v>880</v>
      </c>
      <c r="E55" s="7" t="s">
        <v>929</v>
      </c>
      <c r="F55" s="8">
        <v>-0.03</v>
      </c>
      <c r="G55" s="9"/>
      <c r="H55" s="8">
        <f>SUM(OrderBal25[[#This Row],[Annual
(Actual)]:[Unpaid]])</f>
        <v>-0.03</v>
      </c>
    </row>
    <row r="56" spans="1:8" x14ac:dyDescent="0.25">
      <c r="A56" s="7" t="s">
        <v>558</v>
      </c>
      <c r="B56" s="7" t="s">
        <v>117</v>
      </c>
      <c r="C56" s="7" t="s">
        <v>118</v>
      </c>
      <c r="D56" s="7" t="s">
        <v>990</v>
      </c>
      <c r="E56" s="7" t="s">
        <v>929</v>
      </c>
      <c r="F56" s="8">
        <v>455431.81</v>
      </c>
      <c r="G56" s="9"/>
      <c r="H56" s="8">
        <f>SUM(OrderBal25[[#This Row],[Annual
(Actual)]:[Unpaid]])</f>
        <v>455431.81</v>
      </c>
    </row>
    <row r="57" spans="1:8" x14ac:dyDescent="0.25">
      <c r="A57" s="7" t="s">
        <v>559</v>
      </c>
      <c r="B57" s="7" t="s">
        <v>119</v>
      </c>
      <c r="C57" s="7" t="s">
        <v>120</v>
      </c>
      <c r="D57" s="7" t="s">
        <v>990</v>
      </c>
      <c r="E57" s="7" t="s">
        <v>929</v>
      </c>
      <c r="F57" s="8">
        <v>46889.74</v>
      </c>
      <c r="G57" s="9"/>
      <c r="H57" s="8">
        <f>SUM(OrderBal25[[#This Row],[Annual
(Actual)]:[Unpaid]])</f>
        <v>46889.74</v>
      </c>
    </row>
    <row r="58" spans="1:8" x14ac:dyDescent="0.25">
      <c r="A58" s="7" t="s">
        <v>561</v>
      </c>
      <c r="B58" s="7" t="s">
        <v>123</v>
      </c>
      <c r="C58" s="7" t="s">
        <v>124</v>
      </c>
      <c r="D58" s="7" t="s">
        <v>990</v>
      </c>
      <c r="E58" s="7" t="s">
        <v>929</v>
      </c>
      <c r="F58" s="8">
        <v>82333.89</v>
      </c>
      <c r="G58" s="9"/>
      <c r="H58" s="8">
        <f>SUM(OrderBal25[[#This Row],[Annual
(Actual)]:[Unpaid]])</f>
        <v>82333.89</v>
      </c>
    </row>
    <row r="59" spans="1:8" x14ac:dyDescent="0.25">
      <c r="A59" s="7" t="s">
        <v>562</v>
      </c>
      <c r="B59" s="7" t="s">
        <v>125</v>
      </c>
      <c r="C59" s="7" t="s">
        <v>126</v>
      </c>
      <c r="D59" s="7" t="s">
        <v>12</v>
      </c>
      <c r="E59" s="7" t="s">
        <v>929</v>
      </c>
      <c r="F59" s="8">
        <v>0.2</v>
      </c>
      <c r="G59" s="9"/>
      <c r="H59" s="8">
        <f>SUM(OrderBal25[[#This Row],[Annual
(Actual)]:[Unpaid]])</f>
        <v>0.2</v>
      </c>
    </row>
    <row r="60" spans="1:8" x14ac:dyDescent="0.25">
      <c r="A60" s="7" t="s">
        <v>563</v>
      </c>
      <c r="B60" s="7" t="s">
        <v>127</v>
      </c>
      <c r="C60" s="7" t="s">
        <v>126</v>
      </c>
      <c r="D60" s="7" t="s">
        <v>990</v>
      </c>
      <c r="E60" s="7" t="s">
        <v>929</v>
      </c>
      <c r="F60" s="8">
        <v>128890.87</v>
      </c>
      <c r="G60" s="9"/>
      <c r="H60" s="8">
        <f>SUM(OrderBal25[[#This Row],[Annual
(Actual)]:[Unpaid]])</f>
        <v>128890.87</v>
      </c>
    </row>
    <row r="61" spans="1:8" x14ac:dyDescent="0.25">
      <c r="A61" s="7" t="s">
        <v>564</v>
      </c>
      <c r="B61" s="7" t="s">
        <v>128</v>
      </c>
      <c r="C61" s="7" t="s">
        <v>126</v>
      </c>
      <c r="D61" s="7" t="s">
        <v>990</v>
      </c>
      <c r="E61" s="7" t="s">
        <v>929</v>
      </c>
      <c r="F61" s="8">
        <v>123630.29</v>
      </c>
      <c r="G61" s="9"/>
      <c r="H61" s="8">
        <f>SUM(OrderBal25[[#This Row],[Annual
(Actual)]:[Unpaid]])</f>
        <v>123630.29</v>
      </c>
    </row>
    <row r="62" spans="1:8" x14ac:dyDescent="0.25">
      <c r="A62" s="7" t="s">
        <v>565</v>
      </c>
      <c r="B62" s="7" t="s">
        <v>129</v>
      </c>
      <c r="C62" s="7" t="s">
        <v>130</v>
      </c>
      <c r="D62" s="7" t="s">
        <v>990</v>
      </c>
      <c r="E62" s="7" t="s">
        <v>929</v>
      </c>
      <c r="F62" s="8">
        <v>41176.519999999997</v>
      </c>
      <c r="G62" s="9"/>
      <c r="H62" s="8">
        <f>SUM(OrderBal25[[#This Row],[Annual
(Actual)]:[Unpaid]])</f>
        <v>41176.519999999997</v>
      </c>
    </row>
    <row r="63" spans="1:8" x14ac:dyDescent="0.25">
      <c r="A63" s="7" t="s">
        <v>914</v>
      </c>
      <c r="B63" s="7" t="s">
        <v>915</v>
      </c>
      <c r="C63" s="7" t="s">
        <v>130</v>
      </c>
      <c r="D63" s="7" t="s">
        <v>990</v>
      </c>
      <c r="E63" s="7" t="s">
        <v>929</v>
      </c>
      <c r="F63" s="8">
        <v>17821.32</v>
      </c>
      <c r="G63" s="9"/>
      <c r="H63" s="8">
        <f>SUM(OrderBal25[[#This Row],[Annual
(Actual)]:[Unpaid]])</f>
        <v>17821.32</v>
      </c>
    </row>
    <row r="64" spans="1:8" x14ac:dyDescent="0.25">
      <c r="A64" s="7" t="s">
        <v>566</v>
      </c>
      <c r="B64" s="7" t="s">
        <v>131</v>
      </c>
      <c r="C64" s="7" t="s">
        <v>130</v>
      </c>
      <c r="D64" s="7" t="s">
        <v>990</v>
      </c>
      <c r="E64" s="7" t="s">
        <v>929</v>
      </c>
      <c r="F64" s="8">
        <v>718792.07</v>
      </c>
      <c r="G64" s="9"/>
      <c r="H64" s="8">
        <f>SUM(OrderBal25[[#This Row],[Annual
(Actual)]:[Unpaid]])</f>
        <v>718792.07</v>
      </c>
    </row>
    <row r="65" spans="1:8" x14ac:dyDescent="0.25">
      <c r="A65" s="7" t="s">
        <v>567</v>
      </c>
      <c r="B65" s="7" t="s">
        <v>952</v>
      </c>
      <c r="C65" s="7" t="s">
        <v>133</v>
      </c>
      <c r="D65" s="7" t="s">
        <v>990</v>
      </c>
      <c r="E65" s="7" t="s">
        <v>929</v>
      </c>
      <c r="F65" s="8">
        <v>111708.16</v>
      </c>
      <c r="G65" s="9"/>
      <c r="H65" s="8">
        <f>SUM(OrderBal25[[#This Row],[Annual
(Actual)]:[Unpaid]])</f>
        <v>111708.16</v>
      </c>
    </row>
    <row r="66" spans="1:8" x14ac:dyDescent="0.25">
      <c r="A66" s="7" t="s">
        <v>568</v>
      </c>
      <c r="B66" s="7" t="s">
        <v>134</v>
      </c>
      <c r="C66" s="7" t="s">
        <v>135</v>
      </c>
      <c r="D66" s="7" t="s">
        <v>990</v>
      </c>
      <c r="E66" s="7" t="s">
        <v>929</v>
      </c>
      <c r="F66" s="8">
        <v>226165.22</v>
      </c>
      <c r="G66" s="9"/>
      <c r="H66" s="8">
        <f>SUM(OrderBal25[[#This Row],[Annual
(Actual)]:[Unpaid]])</f>
        <v>226165.22</v>
      </c>
    </row>
    <row r="67" spans="1:8" x14ac:dyDescent="0.25">
      <c r="A67" s="7" t="s">
        <v>569</v>
      </c>
      <c r="B67" s="7" t="s">
        <v>136</v>
      </c>
      <c r="C67" s="7" t="s">
        <v>137</v>
      </c>
      <c r="D67" s="7" t="s">
        <v>990</v>
      </c>
      <c r="E67" s="7" t="s">
        <v>881</v>
      </c>
      <c r="F67" s="8">
        <v>50192.05</v>
      </c>
      <c r="G67" s="9"/>
      <c r="H67" s="8">
        <f>SUM(OrderBal25[[#This Row],[Annual
(Actual)]:[Unpaid]])</f>
        <v>50192.05</v>
      </c>
    </row>
    <row r="68" spans="1:8" x14ac:dyDescent="0.25">
      <c r="A68" s="7" t="s">
        <v>570</v>
      </c>
      <c r="B68" s="7" t="s">
        <v>138</v>
      </c>
      <c r="C68" s="7" t="s">
        <v>139</v>
      </c>
      <c r="D68" s="7" t="s">
        <v>990</v>
      </c>
      <c r="E68" s="7" t="s">
        <v>929</v>
      </c>
      <c r="F68" s="8">
        <v>137494.98000000001</v>
      </c>
      <c r="G68" s="9"/>
      <c r="H68" s="8">
        <f>SUM(OrderBal25[[#This Row],[Annual
(Actual)]:[Unpaid]])</f>
        <v>137494.98000000001</v>
      </c>
    </row>
    <row r="69" spans="1:8" x14ac:dyDescent="0.25">
      <c r="A69" s="7" t="s">
        <v>571</v>
      </c>
      <c r="B69" s="7" t="s">
        <v>140</v>
      </c>
      <c r="C69" s="7" t="s">
        <v>141</v>
      </c>
      <c r="D69" s="7" t="s">
        <v>990</v>
      </c>
      <c r="E69" s="7" t="s">
        <v>929</v>
      </c>
      <c r="F69" s="8">
        <v>211491.06</v>
      </c>
      <c r="G69" s="9"/>
      <c r="H69" s="8">
        <f>SUM(OrderBal25[[#This Row],[Annual
(Actual)]:[Unpaid]])</f>
        <v>211491.06</v>
      </c>
    </row>
    <row r="70" spans="1:8" x14ac:dyDescent="0.25">
      <c r="A70" s="7" t="s">
        <v>572</v>
      </c>
      <c r="B70" s="7" t="s">
        <v>142</v>
      </c>
      <c r="C70" s="7" t="s">
        <v>143</v>
      </c>
      <c r="D70" s="7" t="s">
        <v>990</v>
      </c>
      <c r="E70" s="7" t="s">
        <v>929</v>
      </c>
      <c r="F70" s="8">
        <v>99866.73</v>
      </c>
      <c r="G70" s="9"/>
      <c r="H70" s="8">
        <f>SUM(OrderBal25[[#This Row],[Annual
(Actual)]:[Unpaid]])</f>
        <v>99866.73</v>
      </c>
    </row>
    <row r="71" spans="1:8" x14ac:dyDescent="0.25">
      <c r="A71" s="7" t="s">
        <v>573</v>
      </c>
      <c r="B71" s="7" t="s">
        <v>144</v>
      </c>
      <c r="C71" s="7" t="s">
        <v>145</v>
      </c>
      <c r="D71" s="7" t="s">
        <v>146</v>
      </c>
      <c r="E71" s="7" t="s">
        <v>929</v>
      </c>
      <c r="F71" s="8">
        <v>-0.03</v>
      </c>
      <c r="G71" s="9"/>
      <c r="H71" s="8">
        <f>SUM(OrderBal25[[#This Row],[Annual
(Actual)]:[Unpaid]])</f>
        <v>-0.03</v>
      </c>
    </row>
    <row r="72" spans="1:8" ht="12" customHeight="1" x14ac:dyDescent="0.25">
      <c r="A72" s="7" t="s">
        <v>574</v>
      </c>
      <c r="B72" s="7" t="s">
        <v>147</v>
      </c>
      <c r="C72" s="7" t="s">
        <v>148</v>
      </c>
      <c r="D72" s="7" t="s">
        <v>990</v>
      </c>
      <c r="E72" s="7" t="s">
        <v>929</v>
      </c>
      <c r="F72" s="8">
        <v>-183030.39999999999</v>
      </c>
      <c r="G72" s="9"/>
      <c r="H72" s="8">
        <f>SUM(OrderBal25[[#This Row],[Annual
(Actual)]:[Unpaid]])</f>
        <v>-183030.39999999999</v>
      </c>
    </row>
    <row r="73" spans="1:8" x14ac:dyDescent="0.25">
      <c r="A73" s="7" t="s">
        <v>575</v>
      </c>
      <c r="B73" s="7" t="s">
        <v>149</v>
      </c>
      <c r="C73" s="7" t="s">
        <v>150</v>
      </c>
      <c r="D73" s="7" t="s">
        <v>990</v>
      </c>
      <c r="E73" s="7" t="s">
        <v>929</v>
      </c>
      <c r="F73" s="8">
        <v>568503.49</v>
      </c>
      <c r="G73" s="9"/>
      <c r="H73" s="8">
        <f>SUM(OrderBal25[[#This Row],[Annual
(Actual)]:[Unpaid]])</f>
        <v>568503.49</v>
      </c>
    </row>
    <row r="74" spans="1:8" x14ac:dyDescent="0.25">
      <c r="A74" s="7" t="s">
        <v>576</v>
      </c>
      <c r="B74" s="7" t="s">
        <v>151</v>
      </c>
      <c r="C74" s="7" t="s">
        <v>152</v>
      </c>
      <c r="D74" s="7" t="s">
        <v>990</v>
      </c>
      <c r="E74" s="7" t="s">
        <v>881</v>
      </c>
      <c r="F74" s="8">
        <v>631705.68000000005</v>
      </c>
      <c r="G74" s="9"/>
      <c r="H74" s="8">
        <f>SUM(OrderBal25[[#This Row],[Annual
(Actual)]:[Unpaid]])</f>
        <v>631705.68000000005</v>
      </c>
    </row>
    <row r="75" spans="1:8" x14ac:dyDescent="0.25">
      <c r="A75" s="7" t="s">
        <v>939</v>
      </c>
      <c r="B75" s="7" t="s">
        <v>940</v>
      </c>
      <c r="C75" s="7" t="s">
        <v>941</v>
      </c>
      <c r="D75" s="7" t="s">
        <v>990</v>
      </c>
      <c r="E75" s="7" t="s">
        <v>929</v>
      </c>
      <c r="F75" s="8">
        <v>175778.56</v>
      </c>
      <c r="G75" s="9"/>
      <c r="H75" s="8">
        <f>SUM(OrderBal25[[#This Row],[Annual
(Actual)]:[Unpaid]])</f>
        <v>175778.56</v>
      </c>
    </row>
    <row r="76" spans="1:8" x14ac:dyDescent="0.25">
      <c r="A76" s="7" t="s">
        <v>577</v>
      </c>
      <c r="B76" s="7" t="s">
        <v>153</v>
      </c>
      <c r="C76" s="7" t="s">
        <v>154</v>
      </c>
      <c r="D76" s="7" t="s">
        <v>841</v>
      </c>
      <c r="E76" s="7" t="s">
        <v>929</v>
      </c>
      <c r="F76" s="8">
        <v>0.12</v>
      </c>
      <c r="G76" s="10"/>
      <c r="H76" s="8">
        <f>SUM(OrderBal25[[#This Row],[Annual
(Actual)]:[Unpaid]])</f>
        <v>0.12</v>
      </c>
    </row>
    <row r="77" spans="1:8" x14ac:dyDescent="0.25">
      <c r="A77" s="7" t="s">
        <v>578</v>
      </c>
      <c r="B77" s="7" t="s">
        <v>155</v>
      </c>
      <c r="C77" s="7" t="s">
        <v>156</v>
      </c>
      <c r="D77" s="7" t="s">
        <v>880</v>
      </c>
      <c r="E77" s="7" t="s">
        <v>929</v>
      </c>
      <c r="F77" s="8">
        <v>-0.02</v>
      </c>
      <c r="G77" s="10"/>
      <c r="H77" s="8">
        <f>SUM(OrderBal25[[#This Row],[Annual
(Actual)]:[Unpaid]])</f>
        <v>-0.02</v>
      </c>
    </row>
    <row r="78" spans="1:8" x14ac:dyDescent="0.25">
      <c r="A78" s="7" t="s">
        <v>579</v>
      </c>
      <c r="B78" s="7" t="s">
        <v>157</v>
      </c>
      <c r="C78" s="7" t="s">
        <v>158</v>
      </c>
      <c r="D78" s="7" t="s">
        <v>990</v>
      </c>
      <c r="E78" s="7" t="s">
        <v>929</v>
      </c>
      <c r="F78" s="8">
        <v>-0.04</v>
      </c>
      <c r="G78" s="11"/>
      <c r="H78" s="8">
        <f>SUM(OrderBal25[[#This Row],[Annual
(Actual)]:[Unpaid]])</f>
        <v>-0.04</v>
      </c>
    </row>
    <row r="79" spans="1:8" x14ac:dyDescent="0.25">
      <c r="A79" s="7" t="s">
        <v>580</v>
      </c>
      <c r="B79" s="7" t="s">
        <v>159</v>
      </c>
      <c r="C79" s="7" t="s">
        <v>160</v>
      </c>
      <c r="D79" s="7" t="s">
        <v>990</v>
      </c>
      <c r="E79" s="7" t="s">
        <v>929</v>
      </c>
      <c r="F79" s="8">
        <v>581725.76</v>
      </c>
      <c r="G79" s="9"/>
      <c r="H79" s="8">
        <f>SUM(OrderBal25[[#This Row],[Annual
(Actual)]:[Unpaid]])</f>
        <v>581725.76</v>
      </c>
    </row>
    <row r="80" spans="1:8" x14ac:dyDescent="0.25">
      <c r="A80" s="7" t="s">
        <v>581</v>
      </c>
      <c r="B80" s="7" t="s">
        <v>916</v>
      </c>
      <c r="C80" s="7" t="s">
        <v>162</v>
      </c>
      <c r="D80" s="7" t="s">
        <v>990</v>
      </c>
      <c r="E80" s="7" t="s">
        <v>929</v>
      </c>
      <c r="F80" s="8">
        <v>593398.46</v>
      </c>
      <c r="G80" s="9"/>
      <c r="H80" s="8">
        <f>SUM(OrderBal25[[#This Row],[Annual
(Actual)]:[Unpaid]])</f>
        <v>593398.46</v>
      </c>
    </row>
    <row r="81" spans="1:8" x14ac:dyDescent="0.25">
      <c r="A81" s="7" t="s">
        <v>582</v>
      </c>
      <c r="B81" s="7" t="s">
        <v>163</v>
      </c>
      <c r="C81" s="7" t="s">
        <v>164</v>
      </c>
      <c r="D81" s="7" t="s">
        <v>990</v>
      </c>
      <c r="E81" s="7" t="s">
        <v>929</v>
      </c>
      <c r="F81" s="8">
        <v>56472.08</v>
      </c>
      <c r="G81" s="9"/>
      <c r="H81" s="8">
        <f>SUM(OrderBal25[[#This Row],[Annual
(Actual)]:[Unpaid]])</f>
        <v>56472.08</v>
      </c>
    </row>
    <row r="82" spans="1:8" x14ac:dyDescent="0.25">
      <c r="A82" s="7" t="s">
        <v>583</v>
      </c>
      <c r="B82" s="7" t="s">
        <v>165</v>
      </c>
      <c r="C82" s="7" t="s">
        <v>166</v>
      </c>
      <c r="D82" s="7" t="s">
        <v>990</v>
      </c>
      <c r="E82" s="7" t="s">
        <v>929</v>
      </c>
      <c r="F82" s="8">
        <v>357500</v>
      </c>
      <c r="G82" s="9"/>
      <c r="H82" s="8">
        <f>SUM(OrderBal25[[#This Row],[Annual
(Actual)]:[Unpaid]])</f>
        <v>357500</v>
      </c>
    </row>
    <row r="83" spans="1:8" x14ac:dyDescent="0.25">
      <c r="A83" s="7" t="s">
        <v>584</v>
      </c>
      <c r="B83" s="7" t="s">
        <v>167</v>
      </c>
      <c r="C83" s="7" t="s">
        <v>168</v>
      </c>
      <c r="D83" s="7" t="s">
        <v>990</v>
      </c>
      <c r="E83" s="7" t="s">
        <v>929</v>
      </c>
      <c r="F83" s="8">
        <v>12918.91</v>
      </c>
      <c r="G83" s="9"/>
      <c r="H83" s="8">
        <f>SUM(OrderBal25[[#This Row],[Annual
(Actual)]:[Unpaid]])</f>
        <v>12918.91</v>
      </c>
    </row>
    <row r="84" spans="1:8" x14ac:dyDescent="0.25">
      <c r="A84" s="7" t="s">
        <v>585</v>
      </c>
      <c r="B84" s="7" t="s">
        <v>169</v>
      </c>
      <c r="C84" s="7" t="s">
        <v>168</v>
      </c>
      <c r="D84" s="7" t="s">
        <v>990</v>
      </c>
      <c r="E84" s="7" t="s">
        <v>929</v>
      </c>
      <c r="F84" s="8">
        <v>158333.18</v>
      </c>
      <c r="G84" s="9"/>
      <c r="H84" s="8">
        <f>SUM(OrderBal25[[#This Row],[Annual
(Actual)]:[Unpaid]])</f>
        <v>158333.18</v>
      </c>
    </row>
    <row r="85" spans="1:8" x14ac:dyDescent="0.25">
      <c r="A85" s="7" t="s">
        <v>586</v>
      </c>
      <c r="B85" s="7" t="s">
        <v>170</v>
      </c>
      <c r="C85" s="7" t="s">
        <v>171</v>
      </c>
      <c r="D85" s="7" t="s">
        <v>990</v>
      </c>
      <c r="E85" s="7" t="s">
        <v>929</v>
      </c>
      <c r="F85" s="8">
        <v>92348.49</v>
      </c>
      <c r="G85" s="9"/>
      <c r="H85" s="8">
        <f>SUM(OrderBal25[[#This Row],[Annual
(Actual)]:[Unpaid]])</f>
        <v>92348.49</v>
      </c>
    </row>
    <row r="86" spans="1:8" x14ac:dyDescent="0.25">
      <c r="A86" s="7" t="s">
        <v>587</v>
      </c>
      <c r="B86" s="7" t="s">
        <v>172</v>
      </c>
      <c r="C86" s="7" t="s">
        <v>173</v>
      </c>
      <c r="D86" s="7" t="s">
        <v>990</v>
      </c>
      <c r="E86" s="7" t="s">
        <v>929</v>
      </c>
      <c r="F86" s="8">
        <v>25791.03</v>
      </c>
      <c r="G86" s="9"/>
      <c r="H86" s="8">
        <f>SUM(OrderBal25[[#This Row],[Annual
(Actual)]:[Unpaid]])</f>
        <v>25791.03</v>
      </c>
    </row>
    <row r="87" spans="1:8" x14ac:dyDescent="0.25">
      <c r="A87" s="7" t="s">
        <v>589</v>
      </c>
      <c r="B87" s="7" t="s">
        <v>176</v>
      </c>
      <c r="C87" s="7" t="s">
        <v>177</v>
      </c>
      <c r="D87" s="7" t="s">
        <v>812</v>
      </c>
      <c r="E87" s="7" t="s">
        <v>881</v>
      </c>
      <c r="F87" s="8">
        <v>-0.06</v>
      </c>
      <c r="G87" s="9"/>
      <c r="H87" s="8">
        <f>SUM(OrderBal25[[#This Row],[Annual
(Actual)]:[Unpaid]])</f>
        <v>-0.06</v>
      </c>
    </row>
    <row r="88" spans="1:8" x14ac:dyDescent="0.25">
      <c r="A88" s="7" t="s">
        <v>590</v>
      </c>
      <c r="B88" s="7" t="s">
        <v>178</v>
      </c>
      <c r="C88" s="7" t="s">
        <v>179</v>
      </c>
      <c r="D88" s="7" t="s">
        <v>26</v>
      </c>
      <c r="E88" s="7" t="s">
        <v>929</v>
      </c>
      <c r="F88" s="8">
        <v>-0.16</v>
      </c>
      <c r="G88" s="9"/>
      <c r="H88" s="8">
        <f>SUM(OrderBal25[[#This Row],[Annual
(Actual)]:[Unpaid]])</f>
        <v>-0.16</v>
      </c>
    </row>
    <row r="89" spans="1:8" x14ac:dyDescent="0.25">
      <c r="A89" s="7" t="s">
        <v>591</v>
      </c>
      <c r="B89" s="7" t="s">
        <v>180</v>
      </c>
      <c r="C89" s="7" t="s">
        <v>181</v>
      </c>
      <c r="D89" s="7" t="s">
        <v>990</v>
      </c>
      <c r="E89" s="7" t="s">
        <v>881</v>
      </c>
      <c r="F89" s="8">
        <v>156094.26999999999</v>
      </c>
      <c r="G89" s="9"/>
      <c r="H89" s="8">
        <f>SUM(OrderBal25[[#This Row],[Annual
(Actual)]:[Unpaid]])</f>
        <v>156094.26999999999</v>
      </c>
    </row>
    <row r="90" spans="1:8" x14ac:dyDescent="0.25">
      <c r="A90" s="7" t="s">
        <v>592</v>
      </c>
      <c r="B90" s="7" t="s">
        <v>182</v>
      </c>
      <c r="C90" s="7" t="s">
        <v>183</v>
      </c>
      <c r="D90" s="7" t="s">
        <v>990</v>
      </c>
      <c r="E90" s="7" t="s">
        <v>929</v>
      </c>
      <c r="F90" s="8">
        <v>95758.28</v>
      </c>
      <c r="G90" s="9"/>
      <c r="H90" s="8">
        <f>SUM(OrderBal25[[#This Row],[Annual
(Actual)]:[Unpaid]])</f>
        <v>95758.28</v>
      </c>
    </row>
    <row r="91" spans="1:8" ht="13.5" customHeight="1" x14ac:dyDescent="0.25">
      <c r="A91" s="7" t="s">
        <v>824</v>
      </c>
      <c r="B91" s="7" t="s">
        <v>825</v>
      </c>
      <c r="C91" s="7" t="s">
        <v>826</v>
      </c>
      <c r="D91" s="7" t="s">
        <v>990</v>
      </c>
      <c r="E91" s="7" t="s">
        <v>929</v>
      </c>
      <c r="F91" s="8">
        <v>989110.61</v>
      </c>
      <c r="G91" s="9"/>
      <c r="H91" s="8">
        <f>SUM(OrderBal25[[#This Row],[Annual
(Actual)]:[Unpaid]])</f>
        <v>989110.61</v>
      </c>
    </row>
    <row r="92" spans="1:8" ht="12" customHeight="1" x14ac:dyDescent="0.25">
      <c r="A92" s="7" t="s">
        <v>593</v>
      </c>
      <c r="B92" s="7" t="s">
        <v>184</v>
      </c>
      <c r="C92" s="7" t="s">
        <v>185</v>
      </c>
      <c r="D92" s="7" t="s">
        <v>990</v>
      </c>
      <c r="E92" s="7" t="s">
        <v>929</v>
      </c>
      <c r="F92" s="8">
        <v>318035.96999999997</v>
      </c>
      <c r="G92" s="9"/>
      <c r="H92" s="8">
        <f>SUM(OrderBal25[[#This Row],[Annual
(Actual)]:[Unpaid]])</f>
        <v>318035.96999999997</v>
      </c>
    </row>
    <row r="93" spans="1:8" x14ac:dyDescent="0.25">
      <c r="A93" s="7" t="s">
        <v>594</v>
      </c>
      <c r="B93" s="7" t="s">
        <v>186</v>
      </c>
      <c r="C93" s="7" t="s">
        <v>187</v>
      </c>
      <c r="D93" s="7" t="s">
        <v>983</v>
      </c>
      <c r="E93" s="7" t="s">
        <v>929</v>
      </c>
      <c r="F93" s="8">
        <v>190005.02</v>
      </c>
      <c r="G93" s="9"/>
      <c r="H93" s="8">
        <f>SUM(OrderBal25[[#This Row],[Annual
(Actual)]:[Unpaid]])</f>
        <v>190005.02</v>
      </c>
    </row>
    <row r="94" spans="1:8" x14ac:dyDescent="0.25">
      <c r="A94" s="7" t="s">
        <v>595</v>
      </c>
      <c r="B94" s="7" t="s">
        <v>188</v>
      </c>
      <c r="C94" s="7" t="s">
        <v>189</v>
      </c>
      <c r="D94" s="7" t="s">
        <v>990</v>
      </c>
      <c r="E94" s="7" t="s">
        <v>929</v>
      </c>
      <c r="F94" s="8">
        <v>24957.63</v>
      </c>
      <c r="G94" s="9"/>
      <c r="H94" s="8">
        <f>SUM(OrderBal25[[#This Row],[Annual
(Actual)]:[Unpaid]])</f>
        <v>24957.63</v>
      </c>
    </row>
    <row r="95" spans="1:8" x14ac:dyDescent="0.25">
      <c r="A95" s="7" t="s">
        <v>596</v>
      </c>
      <c r="B95" s="7" t="s">
        <v>190</v>
      </c>
      <c r="C95" s="7" t="s">
        <v>191</v>
      </c>
      <c r="D95" s="7" t="s">
        <v>990</v>
      </c>
      <c r="E95" s="7" t="s">
        <v>881</v>
      </c>
      <c r="F95" s="8">
        <v>11952.96</v>
      </c>
      <c r="G95" s="9"/>
      <c r="H95" s="8">
        <f>SUM(OrderBal25[[#This Row],[Annual
(Actual)]:[Unpaid]])</f>
        <v>11952.96</v>
      </c>
    </row>
    <row r="96" spans="1:8" x14ac:dyDescent="0.25">
      <c r="A96" s="7" t="s">
        <v>597</v>
      </c>
      <c r="B96" s="7" t="s">
        <v>192</v>
      </c>
      <c r="C96" s="7" t="s">
        <v>193</v>
      </c>
      <c r="D96" s="7" t="s">
        <v>990</v>
      </c>
      <c r="E96" s="7" t="s">
        <v>929</v>
      </c>
      <c r="F96" s="8">
        <v>39788.5</v>
      </c>
      <c r="G96" s="9"/>
      <c r="H96" s="8">
        <f>SUM(OrderBal25[[#This Row],[Annual
(Actual)]:[Unpaid]])</f>
        <v>39788.5</v>
      </c>
    </row>
    <row r="97" spans="1:8" x14ac:dyDescent="0.25">
      <c r="A97" s="7" t="s">
        <v>598</v>
      </c>
      <c r="B97" s="7" t="s">
        <v>194</v>
      </c>
      <c r="C97" s="7" t="s">
        <v>195</v>
      </c>
      <c r="D97" s="7" t="s">
        <v>990</v>
      </c>
      <c r="E97" s="7" t="s">
        <v>929</v>
      </c>
      <c r="F97" s="8">
        <v>69966</v>
      </c>
      <c r="G97" s="9"/>
      <c r="H97" s="8">
        <f>SUM(OrderBal25[[#This Row],[Annual
(Actual)]:[Unpaid]])</f>
        <v>69966</v>
      </c>
    </row>
    <row r="98" spans="1:8" x14ac:dyDescent="0.25">
      <c r="A98" s="7" t="s">
        <v>599</v>
      </c>
      <c r="B98" s="7" t="s">
        <v>196</v>
      </c>
      <c r="C98" s="7" t="s">
        <v>197</v>
      </c>
      <c r="D98" s="7" t="s">
        <v>990</v>
      </c>
      <c r="E98" s="7" t="s">
        <v>48</v>
      </c>
      <c r="F98" s="8">
        <v>150521.72</v>
      </c>
      <c r="G98" s="9"/>
      <c r="H98" s="8">
        <f>SUM(OrderBal25[[#This Row],[Annual
(Actual)]:[Unpaid]])</f>
        <v>150521.72</v>
      </c>
    </row>
    <row r="99" spans="1:8" x14ac:dyDescent="0.25">
      <c r="A99" s="7" t="s">
        <v>600</v>
      </c>
      <c r="B99" s="7" t="s">
        <v>984</v>
      </c>
      <c r="C99" s="7" t="s">
        <v>199</v>
      </c>
      <c r="D99" s="7" t="s">
        <v>990</v>
      </c>
      <c r="E99" s="7" t="s">
        <v>929</v>
      </c>
      <c r="F99" s="8">
        <v>128685.44</v>
      </c>
      <c r="G99" s="9"/>
      <c r="H99" s="8">
        <f>SUM(OrderBal25[[#This Row],[Annual
(Actual)]:[Unpaid]])</f>
        <v>128685.44</v>
      </c>
    </row>
    <row r="100" spans="1:8" x14ac:dyDescent="0.25">
      <c r="A100" s="7" t="s">
        <v>601</v>
      </c>
      <c r="B100" s="7" t="s">
        <v>200</v>
      </c>
      <c r="C100" s="7" t="s">
        <v>201</v>
      </c>
      <c r="D100" s="7" t="s">
        <v>990</v>
      </c>
      <c r="E100" s="7" t="s">
        <v>929</v>
      </c>
      <c r="F100" s="8">
        <v>191275.03</v>
      </c>
      <c r="G100" s="9"/>
      <c r="H100" s="8">
        <f>SUM(OrderBal25[[#This Row],[Annual
(Actual)]:[Unpaid]])</f>
        <v>191275.03</v>
      </c>
    </row>
    <row r="101" spans="1:8" x14ac:dyDescent="0.25">
      <c r="A101" s="7" t="s">
        <v>602</v>
      </c>
      <c r="B101" s="7" t="s">
        <v>202</v>
      </c>
      <c r="C101" s="7" t="s">
        <v>203</v>
      </c>
      <c r="D101" s="7" t="s">
        <v>204</v>
      </c>
      <c r="E101" s="7" t="s">
        <v>881</v>
      </c>
      <c r="F101" s="8">
        <v>-0.17</v>
      </c>
      <c r="G101" s="9"/>
      <c r="H101" s="8">
        <f>SUM(OrderBal25[[#This Row],[Annual
(Actual)]:[Unpaid]])</f>
        <v>-0.17</v>
      </c>
    </row>
    <row r="102" spans="1:8" x14ac:dyDescent="0.25">
      <c r="A102" s="7" t="s">
        <v>603</v>
      </c>
      <c r="B102" s="7" t="s">
        <v>205</v>
      </c>
      <c r="C102" s="7" t="s">
        <v>206</v>
      </c>
      <c r="D102" s="7" t="s">
        <v>990</v>
      </c>
      <c r="E102" s="7" t="s">
        <v>48</v>
      </c>
      <c r="F102" s="8">
        <v>356558.52</v>
      </c>
      <c r="G102" s="9"/>
      <c r="H102" s="8">
        <f>SUM(OrderBal25[[#This Row],[Annual
(Actual)]:[Unpaid]])</f>
        <v>356558.52</v>
      </c>
    </row>
    <row r="103" spans="1:8" x14ac:dyDescent="0.25">
      <c r="A103" s="7" t="s">
        <v>604</v>
      </c>
      <c r="B103" s="7" t="s">
        <v>207</v>
      </c>
      <c r="C103" s="7" t="s">
        <v>208</v>
      </c>
      <c r="D103" s="7" t="s">
        <v>990</v>
      </c>
      <c r="E103" s="7" t="s">
        <v>929</v>
      </c>
      <c r="F103" s="8">
        <v>205833.39</v>
      </c>
      <c r="G103" s="12"/>
      <c r="H103" s="8">
        <f>SUM(OrderBal25[[#This Row],[Annual
(Actual)]:[Unpaid]])</f>
        <v>205833.39</v>
      </c>
    </row>
    <row r="104" spans="1:8" x14ac:dyDescent="0.25">
      <c r="A104" s="7" t="s">
        <v>605</v>
      </c>
      <c r="B104" s="7" t="s">
        <v>209</v>
      </c>
      <c r="C104" s="7" t="s">
        <v>208</v>
      </c>
      <c r="D104" s="7" t="s">
        <v>990</v>
      </c>
      <c r="E104" s="7" t="s">
        <v>929</v>
      </c>
      <c r="F104" s="8">
        <v>967500</v>
      </c>
      <c r="G104" s="9"/>
      <c r="H104" s="8">
        <f>SUM(OrderBal25[[#This Row],[Annual
(Actual)]:[Unpaid]])</f>
        <v>967500</v>
      </c>
    </row>
    <row r="105" spans="1:8" x14ac:dyDescent="0.25">
      <c r="A105" s="7" t="s">
        <v>606</v>
      </c>
      <c r="B105" s="7" t="s">
        <v>210</v>
      </c>
      <c r="C105" s="7" t="s">
        <v>211</v>
      </c>
      <c r="D105" s="7" t="s">
        <v>990</v>
      </c>
      <c r="E105" s="7" t="s">
        <v>881</v>
      </c>
      <c r="F105" s="8">
        <v>231683.77</v>
      </c>
      <c r="G105" s="9"/>
      <c r="H105" s="8">
        <f>SUM(OrderBal25[[#This Row],[Annual
(Actual)]:[Unpaid]])</f>
        <v>231683.77</v>
      </c>
    </row>
    <row r="106" spans="1:8" x14ac:dyDescent="0.25">
      <c r="A106" s="7" t="s">
        <v>607</v>
      </c>
      <c r="B106" s="7" t="s">
        <v>212</v>
      </c>
      <c r="C106" s="7" t="s">
        <v>213</v>
      </c>
      <c r="D106" s="7" t="s">
        <v>990</v>
      </c>
      <c r="E106" s="7" t="s">
        <v>881</v>
      </c>
      <c r="F106" s="8">
        <v>85469.98</v>
      </c>
      <c r="G106" s="9"/>
      <c r="H106" s="8">
        <f>SUM(OrderBal25[[#This Row],[Annual
(Actual)]:[Unpaid]])</f>
        <v>85469.98</v>
      </c>
    </row>
    <row r="107" spans="1:8" x14ac:dyDescent="0.25">
      <c r="A107" s="7" t="s">
        <v>608</v>
      </c>
      <c r="B107" s="7" t="s">
        <v>214</v>
      </c>
      <c r="C107" s="7" t="s">
        <v>215</v>
      </c>
      <c r="D107" s="7" t="s">
        <v>990</v>
      </c>
      <c r="E107" s="7" t="s">
        <v>929</v>
      </c>
      <c r="F107" s="8">
        <v>340874.35</v>
      </c>
      <c r="G107" s="9"/>
      <c r="H107" s="8">
        <f>SUM(OrderBal25[[#This Row],[Annual
(Actual)]:[Unpaid]])</f>
        <v>340874.35</v>
      </c>
    </row>
    <row r="108" spans="1:8" x14ac:dyDescent="0.25">
      <c r="A108" s="7" t="s">
        <v>609</v>
      </c>
      <c r="B108" s="7" t="s">
        <v>217</v>
      </c>
      <c r="C108" s="7" t="s">
        <v>218</v>
      </c>
      <c r="D108" s="7" t="s">
        <v>990</v>
      </c>
      <c r="E108" s="7" t="s">
        <v>929</v>
      </c>
      <c r="F108" s="8">
        <v>522148.74</v>
      </c>
      <c r="G108" s="9"/>
      <c r="H108" s="8">
        <f>SUM(OrderBal25[[#This Row],[Annual
(Actual)]:[Unpaid]])</f>
        <v>522148.74</v>
      </c>
    </row>
    <row r="109" spans="1:8" x14ac:dyDescent="0.25">
      <c r="A109" s="7" t="s">
        <v>610</v>
      </c>
      <c r="B109" s="7" t="s">
        <v>219</v>
      </c>
      <c r="C109" s="7" t="s">
        <v>220</v>
      </c>
      <c r="D109" s="7" t="s">
        <v>990</v>
      </c>
      <c r="E109" s="7" t="s">
        <v>929</v>
      </c>
      <c r="F109" s="8">
        <v>154276.71</v>
      </c>
      <c r="G109" s="9"/>
      <c r="H109" s="8">
        <f>SUM(OrderBal25[[#This Row],[Annual
(Actual)]:[Unpaid]])</f>
        <v>154276.71</v>
      </c>
    </row>
    <row r="110" spans="1:8" x14ac:dyDescent="0.25">
      <c r="A110" s="7" t="s">
        <v>611</v>
      </c>
      <c r="B110" s="7" t="s">
        <v>221</v>
      </c>
      <c r="C110" s="7" t="s">
        <v>222</v>
      </c>
      <c r="D110" s="7" t="s">
        <v>990</v>
      </c>
      <c r="E110" s="7" t="s">
        <v>929</v>
      </c>
      <c r="F110" s="8">
        <v>69818.179999999993</v>
      </c>
      <c r="G110" s="9"/>
      <c r="H110" s="8">
        <f>SUM(OrderBal25[[#This Row],[Annual
(Actual)]:[Unpaid]])</f>
        <v>69818.179999999993</v>
      </c>
    </row>
    <row r="111" spans="1:8" x14ac:dyDescent="0.25">
      <c r="A111" s="7" t="s">
        <v>612</v>
      </c>
      <c r="B111" s="7" t="s">
        <v>223</v>
      </c>
      <c r="C111" s="7" t="s">
        <v>224</v>
      </c>
      <c r="D111" s="7" t="s">
        <v>913</v>
      </c>
      <c r="E111" s="7" t="s">
        <v>929</v>
      </c>
      <c r="F111" s="8">
        <v>-0.12</v>
      </c>
      <c r="G111" s="9"/>
      <c r="H111" s="8">
        <f>SUM(OrderBal25[[#This Row],[Annual
(Actual)]:[Unpaid]])</f>
        <v>-0.12</v>
      </c>
    </row>
    <row r="112" spans="1:8" x14ac:dyDescent="0.25">
      <c r="A112" s="7" t="s">
        <v>781</v>
      </c>
      <c r="B112" s="7" t="s">
        <v>782</v>
      </c>
      <c r="C112" s="7" t="s">
        <v>783</v>
      </c>
      <c r="D112" s="7" t="s">
        <v>990</v>
      </c>
      <c r="E112" s="7" t="s">
        <v>881</v>
      </c>
      <c r="F112" s="8">
        <v>45653.23</v>
      </c>
      <c r="G112" s="9"/>
      <c r="H112" s="8">
        <f>SUM(OrderBal25[[#This Row],[Annual
(Actual)]:[Unpaid]])</f>
        <v>45653.23</v>
      </c>
    </row>
    <row r="113" spans="1:8" x14ac:dyDescent="0.25">
      <c r="A113" s="7" t="s">
        <v>613</v>
      </c>
      <c r="B113" s="7" t="s">
        <v>225</v>
      </c>
      <c r="C113" s="7" t="s">
        <v>226</v>
      </c>
      <c r="D113" s="7" t="s">
        <v>990</v>
      </c>
      <c r="E113" s="7" t="s">
        <v>929</v>
      </c>
      <c r="F113" s="8">
        <v>554131.37</v>
      </c>
      <c r="G113" s="9"/>
      <c r="H113" s="8">
        <f>SUM(OrderBal25[[#This Row],[Annual
(Actual)]:[Unpaid]])</f>
        <v>554131.37</v>
      </c>
    </row>
    <row r="114" spans="1:8" x14ac:dyDescent="0.25">
      <c r="A114" s="7" t="s">
        <v>614</v>
      </c>
      <c r="B114" s="7" t="s">
        <v>227</v>
      </c>
      <c r="C114" s="7" t="s">
        <v>228</v>
      </c>
      <c r="D114" s="7" t="s">
        <v>990</v>
      </c>
      <c r="E114" s="7" t="s">
        <v>929</v>
      </c>
      <c r="F114" s="8">
        <v>27481.88</v>
      </c>
      <c r="G114" s="9"/>
      <c r="H114" s="8">
        <f>SUM(OrderBal25[[#This Row],[Annual
(Actual)]:[Unpaid]])</f>
        <v>27481.88</v>
      </c>
    </row>
    <row r="115" spans="1:8" x14ac:dyDescent="0.25">
      <c r="A115" s="7" t="s">
        <v>615</v>
      </c>
      <c r="B115" s="7" t="s">
        <v>229</v>
      </c>
      <c r="C115" s="7" t="s">
        <v>230</v>
      </c>
      <c r="D115" s="7" t="s">
        <v>990</v>
      </c>
      <c r="E115" s="7" t="s">
        <v>881</v>
      </c>
      <c r="F115" s="8">
        <v>151273.03</v>
      </c>
      <c r="G115" s="9"/>
      <c r="H115" s="8">
        <f>SUM(OrderBal25[[#This Row],[Annual
(Actual)]:[Unpaid]])</f>
        <v>151273.03</v>
      </c>
    </row>
    <row r="116" spans="1:8" x14ac:dyDescent="0.25">
      <c r="A116" s="7" t="s">
        <v>616</v>
      </c>
      <c r="B116" s="7" t="s">
        <v>231</v>
      </c>
      <c r="C116" s="7" t="s">
        <v>232</v>
      </c>
      <c r="D116" s="7" t="s">
        <v>56</v>
      </c>
      <c r="E116" s="7" t="s">
        <v>881</v>
      </c>
      <c r="F116" s="8">
        <v>0.04</v>
      </c>
      <c r="G116" s="9"/>
      <c r="H116" s="8">
        <f>SUM(OrderBal25[[#This Row],[Annual
(Actual)]:[Unpaid]])</f>
        <v>0.04</v>
      </c>
    </row>
    <row r="117" spans="1:8" x14ac:dyDescent="0.25">
      <c r="A117" s="7" t="s">
        <v>617</v>
      </c>
      <c r="B117" s="7" t="s">
        <v>233</v>
      </c>
      <c r="C117" s="7" t="s">
        <v>234</v>
      </c>
      <c r="D117" s="7" t="s">
        <v>990</v>
      </c>
      <c r="E117" s="7" t="s">
        <v>929</v>
      </c>
      <c r="F117" s="8">
        <v>38598.18</v>
      </c>
      <c r="G117" s="9"/>
      <c r="H117" s="8">
        <f>SUM(OrderBal25[[#This Row],[Annual
(Actual)]:[Unpaid]])</f>
        <v>38598.18</v>
      </c>
    </row>
    <row r="118" spans="1:8" x14ac:dyDescent="0.25">
      <c r="A118" s="7" t="s">
        <v>618</v>
      </c>
      <c r="B118" s="7" t="s">
        <v>235</v>
      </c>
      <c r="C118" s="7" t="s">
        <v>236</v>
      </c>
      <c r="D118" s="7" t="s">
        <v>237</v>
      </c>
      <c r="E118" s="7" t="s">
        <v>929</v>
      </c>
      <c r="F118" s="8">
        <v>11455.11</v>
      </c>
      <c r="G118" s="9"/>
      <c r="H118" s="8">
        <f>SUM(OrderBal25[[#This Row],[Annual
(Actual)]:[Unpaid]])</f>
        <v>11455.11</v>
      </c>
    </row>
    <row r="119" spans="1:8" x14ac:dyDescent="0.25">
      <c r="A119" s="7" t="s">
        <v>619</v>
      </c>
      <c r="B119" s="7" t="s">
        <v>238</v>
      </c>
      <c r="C119" s="7" t="s">
        <v>239</v>
      </c>
      <c r="D119" s="7" t="s">
        <v>990</v>
      </c>
      <c r="E119" s="7" t="s">
        <v>929</v>
      </c>
      <c r="F119" s="8">
        <v>36842.82</v>
      </c>
      <c r="G119" s="9"/>
      <c r="H119" s="8">
        <f>SUM(OrderBal25[[#This Row],[Annual
(Actual)]:[Unpaid]])</f>
        <v>36842.82</v>
      </c>
    </row>
    <row r="120" spans="1:8" x14ac:dyDescent="0.25">
      <c r="A120" s="7" t="s">
        <v>620</v>
      </c>
      <c r="B120" s="7" t="s">
        <v>240</v>
      </c>
      <c r="C120" s="7" t="s">
        <v>241</v>
      </c>
      <c r="D120" s="7" t="s">
        <v>990</v>
      </c>
      <c r="E120" s="7" t="s">
        <v>929</v>
      </c>
      <c r="F120" s="8">
        <v>352800</v>
      </c>
      <c r="G120" s="9"/>
      <c r="H120" s="8">
        <f>SUM(OrderBal25[[#This Row],[Annual
(Actual)]:[Unpaid]])</f>
        <v>352800</v>
      </c>
    </row>
    <row r="121" spans="1:8" x14ac:dyDescent="0.25">
      <c r="A121" s="7" t="s">
        <v>621</v>
      </c>
      <c r="B121" s="7" t="s">
        <v>242</v>
      </c>
      <c r="C121" s="7" t="s">
        <v>243</v>
      </c>
      <c r="D121" s="7" t="s">
        <v>990</v>
      </c>
      <c r="E121" s="7" t="s">
        <v>929</v>
      </c>
      <c r="F121" s="8">
        <v>143683.94</v>
      </c>
      <c r="G121" s="9"/>
      <c r="H121" s="8">
        <f>SUM(OrderBal25[[#This Row],[Annual
(Actual)]:[Unpaid]])</f>
        <v>143683.94</v>
      </c>
    </row>
    <row r="122" spans="1:8" x14ac:dyDescent="0.25">
      <c r="A122" s="7" t="s">
        <v>622</v>
      </c>
      <c r="B122" s="7" t="s">
        <v>244</v>
      </c>
      <c r="C122" s="7" t="s">
        <v>245</v>
      </c>
      <c r="D122" s="7" t="s">
        <v>990</v>
      </c>
      <c r="E122" s="7" t="s">
        <v>881</v>
      </c>
      <c r="F122" s="8">
        <v>88022.5</v>
      </c>
      <c r="G122" s="9"/>
      <c r="H122" s="8">
        <f>SUM(OrderBal25[[#This Row],[Annual
(Actual)]:[Unpaid]])</f>
        <v>88022.5</v>
      </c>
    </row>
    <row r="123" spans="1:8" x14ac:dyDescent="0.25">
      <c r="A123" s="7" t="s">
        <v>623</v>
      </c>
      <c r="B123" s="7" t="s">
        <v>246</v>
      </c>
      <c r="C123" s="7" t="s">
        <v>247</v>
      </c>
      <c r="D123" s="7" t="s">
        <v>990</v>
      </c>
      <c r="E123" s="7" t="s">
        <v>929</v>
      </c>
      <c r="F123" s="8">
        <v>37329.300000000003</v>
      </c>
      <c r="G123" s="9"/>
      <c r="H123" s="8">
        <f>SUM(OrderBal25[[#This Row],[Annual
(Actual)]:[Unpaid]])</f>
        <v>37329.300000000003</v>
      </c>
    </row>
    <row r="124" spans="1:8" x14ac:dyDescent="0.25">
      <c r="A124" s="7" t="s">
        <v>624</v>
      </c>
      <c r="B124" s="7" t="s">
        <v>248</v>
      </c>
      <c r="C124" s="7" t="s">
        <v>249</v>
      </c>
      <c r="D124" s="7" t="s">
        <v>990</v>
      </c>
      <c r="E124" s="7" t="s">
        <v>929</v>
      </c>
      <c r="F124" s="8">
        <v>170000</v>
      </c>
      <c r="G124" s="9"/>
      <c r="H124" s="8">
        <f>SUM(OrderBal25[[#This Row],[Annual
(Actual)]:[Unpaid]])</f>
        <v>170000</v>
      </c>
    </row>
    <row r="125" spans="1:8" x14ac:dyDescent="0.25">
      <c r="A125" s="7" t="s">
        <v>625</v>
      </c>
      <c r="B125" s="7" t="s">
        <v>250</v>
      </c>
      <c r="C125" s="7" t="s">
        <v>251</v>
      </c>
      <c r="D125" s="7" t="s">
        <v>72</v>
      </c>
      <c r="E125" s="7" t="s">
        <v>929</v>
      </c>
      <c r="F125" s="8">
        <v>138.94</v>
      </c>
      <c r="G125" s="9"/>
      <c r="H125" s="8">
        <f>SUM(OrderBal25[[#This Row],[Annual
(Actual)]:[Unpaid]])</f>
        <v>138.94</v>
      </c>
    </row>
    <row r="126" spans="1:8" x14ac:dyDescent="0.25">
      <c r="A126" s="7" t="s">
        <v>626</v>
      </c>
      <c r="B126" s="7" t="s">
        <v>252</v>
      </c>
      <c r="C126" s="7" t="s">
        <v>251</v>
      </c>
      <c r="D126" s="7" t="s">
        <v>990</v>
      </c>
      <c r="E126" s="7" t="s">
        <v>929</v>
      </c>
      <c r="F126" s="8">
        <v>139629</v>
      </c>
      <c r="G126" s="9"/>
      <c r="H126" s="8">
        <f>SUM(OrderBal25[[#This Row],[Annual
(Actual)]:[Unpaid]])</f>
        <v>139629</v>
      </c>
    </row>
    <row r="127" spans="1:8" x14ac:dyDescent="0.25">
      <c r="A127" s="7" t="s">
        <v>627</v>
      </c>
      <c r="B127" s="7" t="s">
        <v>253</v>
      </c>
      <c r="C127" s="7" t="s">
        <v>254</v>
      </c>
      <c r="D127" s="7" t="s">
        <v>990</v>
      </c>
      <c r="E127" s="7" t="s">
        <v>881</v>
      </c>
      <c r="F127" s="8">
        <v>97335</v>
      </c>
      <c r="G127" s="9"/>
      <c r="H127" s="8">
        <f>SUM(OrderBal25[[#This Row],[Annual
(Actual)]:[Unpaid]])</f>
        <v>97335</v>
      </c>
    </row>
    <row r="128" spans="1:8" x14ac:dyDescent="0.25">
      <c r="A128" s="7" t="s">
        <v>628</v>
      </c>
      <c r="B128" s="7" t="s">
        <v>255</v>
      </c>
      <c r="C128" s="7" t="s">
        <v>254</v>
      </c>
      <c r="D128" s="7" t="s">
        <v>990</v>
      </c>
      <c r="E128" s="7" t="s">
        <v>929</v>
      </c>
      <c r="F128" s="8">
        <v>661935.99</v>
      </c>
      <c r="G128" s="9"/>
      <c r="H128" s="8">
        <f>SUM(OrderBal25[[#This Row],[Annual
(Actual)]:[Unpaid]])</f>
        <v>661935.99</v>
      </c>
    </row>
    <row r="129" spans="1:8" x14ac:dyDescent="0.25">
      <c r="A129" s="7" t="s">
        <v>629</v>
      </c>
      <c r="B129" s="7" t="s">
        <v>961</v>
      </c>
      <c r="C129" s="7" t="s">
        <v>257</v>
      </c>
      <c r="D129" s="7" t="s">
        <v>990</v>
      </c>
      <c r="E129" s="7" t="s">
        <v>929</v>
      </c>
      <c r="F129" s="8">
        <v>3009041.58</v>
      </c>
      <c r="G129" s="9"/>
      <c r="H129" s="8">
        <f>SUM(OrderBal25[[#This Row],[Annual
(Actual)]:[Unpaid]])</f>
        <v>3009041.58</v>
      </c>
    </row>
    <row r="130" spans="1:8" x14ac:dyDescent="0.25">
      <c r="A130" s="7" t="s">
        <v>630</v>
      </c>
      <c r="B130" s="7" t="s">
        <v>258</v>
      </c>
      <c r="C130" s="7" t="s">
        <v>259</v>
      </c>
      <c r="D130" s="7" t="s">
        <v>990</v>
      </c>
      <c r="E130" s="7" t="s">
        <v>929</v>
      </c>
      <c r="F130" s="8">
        <v>275832</v>
      </c>
      <c r="G130" s="9"/>
      <c r="H130" s="8">
        <f>SUM(OrderBal25[[#This Row],[Annual
(Actual)]:[Unpaid]])</f>
        <v>275832</v>
      </c>
    </row>
    <row r="131" spans="1:8" x14ac:dyDescent="0.25">
      <c r="A131" s="7" t="s">
        <v>631</v>
      </c>
      <c r="B131" s="7" t="s">
        <v>260</v>
      </c>
      <c r="C131" s="7" t="s">
        <v>259</v>
      </c>
      <c r="D131" s="7" t="s">
        <v>880</v>
      </c>
      <c r="E131" s="7" t="s">
        <v>881</v>
      </c>
      <c r="F131" s="8">
        <v>-0.03</v>
      </c>
      <c r="G131" s="9"/>
      <c r="H131" s="8">
        <f>SUM(OrderBal25[[#This Row],[Annual
(Actual)]:[Unpaid]])</f>
        <v>-0.03</v>
      </c>
    </row>
    <row r="132" spans="1:8" x14ac:dyDescent="0.25">
      <c r="A132" s="7" t="s">
        <v>632</v>
      </c>
      <c r="B132" s="7" t="s">
        <v>261</v>
      </c>
      <c r="C132" s="7" t="s">
        <v>262</v>
      </c>
      <c r="D132" s="7" t="s">
        <v>216</v>
      </c>
      <c r="E132" s="7" t="s">
        <v>929</v>
      </c>
      <c r="F132" s="8">
        <v>7.0000000000000007E-2</v>
      </c>
      <c r="G132" s="9"/>
      <c r="H132" s="8">
        <f>SUM(OrderBal25[[#This Row],[Annual
(Actual)]:[Unpaid]])</f>
        <v>7.0000000000000007E-2</v>
      </c>
    </row>
    <row r="133" spans="1:8" x14ac:dyDescent="0.25">
      <c r="A133" s="7" t="s">
        <v>633</v>
      </c>
      <c r="B133" s="7" t="s">
        <v>263</v>
      </c>
      <c r="C133" s="7" t="s">
        <v>264</v>
      </c>
      <c r="D133" s="7" t="s">
        <v>56</v>
      </c>
      <c r="E133" s="7" t="s">
        <v>881</v>
      </c>
      <c r="F133" s="8">
        <v>0.08</v>
      </c>
      <c r="G133" s="9"/>
      <c r="H133" s="8">
        <f>SUM(OrderBal25[[#This Row],[Annual
(Actual)]:[Unpaid]])</f>
        <v>0.08</v>
      </c>
    </row>
    <row r="134" spans="1:8" x14ac:dyDescent="0.25">
      <c r="A134" s="7" t="s">
        <v>634</v>
      </c>
      <c r="B134" s="7" t="s">
        <v>265</v>
      </c>
      <c r="C134" s="7" t="s">
        <v>266</v>
      </c>
      <c r="D134" s="7" t="s">
        <v>990</v>
      </c>
      <c r="E134" s="7" t="s">
        <v>929</v>
      </c>
      <c r="F134" s="8">
        <v>128500.54</v>
      </c>
      <c r="G134" s="9"/>
      <c r="H134" s="8">
        <f>SUM(OrderBal25[[#This Row],[Annual
(Actual)]:[Unpaid]])</f>
        <v>128500.54</v>
      </c>
    </row>
    <row r="135" spans="1:8" x14ac:dyDescent="0.25">
      <c r="A135" s="7" t="s">
        <v>635</v>
      </c>
      <c r="B135" s="7" t="s">
        <v>267</v>
      </c>
      <c r="C135" s="7" t="s">
        <v>268</v>
      </c>
      <c r="D135" s="7" t="s">
        <v>990</v>
      </c>
      <c r="E135" s="7" t="s">
        <v>929</v>
      </c>
      <c r="F135" s="8">
        <v>18341.650000000001</v>
      </c>
      <c r="G135" s="9"/>
      <c r="H135" s="8">
        <f>SUM(OrderBal25[[#This Row],[Annual
(Actual)]:[Unpaid]])</f>
        <v>18341.650000000001</v>
      </c>
    </row>
    <row r="136" spans="1:8" x14ac:dyDescent="0.25">
      <c r="A136" s="7" t="s">
        <v>636</v>
      </c>
      <c r="B136" s="7" t="s">
        <v>269</v>
      </c>
      <c r="C136" s="7" t="s">
        <v>270</v>
      </c>
      <c r="D136" s="7" t="s">
        <v>990</v>
      </c>
      <c r="E136" s="7" t="s">
        <v>929</v>
      </c>
      <c r="F136" s="8">
        <v>167439.32999999999</v>
      </c>
      <c r="G136" s="9"/>
      <c r="H136" s="8">
        <f>SUM(OrderBal25[[#This Row],[Annual
(Actual)]:[Unpaid]])</f>
        <v>167439.32999999999</v>
      </c>
    </row>
    <row r="137" spans="1:8" x14ac:dyDescent="0.25">
      <c r="A137" s="7" t="s">
        <v>637</v>
      </c>
      <c r="B137" s="7" t="s">
        <v>271</v>
      </c>
      <c r="C137" s="7" t="s">
        <v>272</v>
      </c>
      <c r="D137" s="7" t="s">
        <v>990</v>
      </c>
      <c r="E137" s="7" t="s">
        <v>929</v>
      </c>
      <c r="F137" s="8">
        <v>39391.43</v>
      </c>
      <c r="G137" s="9"/>
      <c r="H137" s="8">
        <f>SUM(OrderBal25[[#This Row],[Annual
(Actual)]:[Unpaid]])</f>
        <v>39391.43</v>
      </c>
    </row>
    <row r="138" spans="1:8" x14ac:dyDescent="0.25">
      <c r="A138" s="7" t="s">
        <v>638</v>
      </c>
      <c r="B138" s="7" t="s">
        <v>273</v>
      </c>
      <c r="C138" s="7" t="s">
        <v>272</v>
      </c>
      <c r="D138" s="7" t="s">
        <v>146</v>
      </c>
      <c r="E138" s="7" t="s">
        <v>929</v>
      </c>
      <c r="F138" s="8">
        <v>-0.28000000000000003</v>
      </c>
      <c r="G138" s="9"/>
      <c r="H138" s="8">
        <f>SUM(OrderBal25[[#This Row],[Annual
(Actual)]:[Unpaid]])</f>
        <v>-0.28000000000000003</v>
      </c>
    </row>
    <row r="139" spans="1:8" x14ac:dyDescent="0.25">
      <c r="A139" s="7" t="s">
        <v>639</v>
      </c>
      <c r="B139" s="7" t="s">
        <v>274</v>
      </c>
      <c r="C139" s="7" t="s">
        <v>275</v>
      </c>
      <c r="D139" s="7" t="s">
        <v>913</v>
      </c>
      <c r="E139" s="7" t="s">
        <v>929</v>
      </c>
      <c r="F139" s="8">
        <v>-9838.7099999999991</v>
      </c>
      <c r="G139" s="9"/>
      <c r="H139" s="8">
        <f>SUM(OrderBal25[[#This Row],[Annual
(Actual)]:[Unpaid]])</f>
        <v>-9838.7099999999991</v>
      </c>
    </row>
    <row r="140" spans="1:8" x14ac:dyDescent="0.25">
      <c r="A140" s="7" t="s">
        <v>640</v>
      </c>
      <c r="B140" s="7" t="s">
        <v>784</v>
      </c>
      <c r="C140" s="7" t="s">
        <v>275</v>
      </c>
      <c r="D140" s="7" t="s">
        <v>913</v>
      </c>
      <c r="E140" s="7" t="s">
        <v>929</v>
      </c>
      <c r="F140" s="8">
        <v>-0.04</v>
      </c>
      <c r="G140" s="9"/>
      <c r="H140" s="8">
        <f>SUM(OrderBal25[[#This Row],[Annual
(Actual)]:[Unpaid]])</f>
        <v>-0.04</v>
      </c>
    </row>
    <row r="141" spans="1:8" x14ac:dyDescent="0.25">
      <c r="A141" s="7" t="s">
        <v>641</v>
      </c>
      <c r="B141" s="7" t="s">
        <v>276</v>
      </c>
      <c r="C141" s="7" t="s">
        <v>275</v>
      </c>
      <c r="D141" s="7" t="s">
        <v>990</v>
      </c>
      <c r="E141" s="7" t="s">
        <v>929</v>
      </c>
      <c r="F141" s="8">
        <v>246793.39</v>
      </c>
      <c r="G141" s="9"/>
      <c r="H141" s="8">
        <f>SUM(OrderBal25[[#This Row],[Annual
(Actual)]:[Unpaid]])</f>
        <v>246793.39</v>
      </c>
    </row>
    <row r="142" spans="1:8" x14ac:dyDescent="0.25">
      <c r="A142" s="7" t="s">
        <v>642</v>
      </c>
      <c r="B142" s="7" t="s">
        <v>277</v>
      </c>
      <c r="C142" s="7" t="s">
        <v>275</v>
      </c>
      <c r="D142" s="7" t="s">
        <v>990</v>
      </c>
      <c r="E142" s="7" t="s">
        <v>929</v>
      </c>
      <c r="F142" s="8">
        <v>608373.09</v>
      </c>
      <c r="G142" s="9"/>
      <c r="H142" s="8">
        <f>SUM(OrderBal25[[#This Row],[Annual
(Actual)]:[Unpaid]])</f>
        <v>608373.09</v>
      </c>
    </row>
    <row r="143" spans="1:8" x14ac:dyDescent="0.25">
      <c r="A143" s="7" t="s">
        <v>643</v>
      </c>
      <c r="B143" s="7" t="s">
        <v>278</v>
      </c>
      <c r="C143" s="7" t="s">
        <v>275</v>
      </c>
      <c r="D143" s="7" t="s">
        <v>990</v>
      </c>
      <c r="E143" s="7" t="s">
        <v>929</v>
      </c>
      <c r="F143" s="8">
        <v>125685.6</v>
      </c>
      <c r="G143" s="9"/>
      <c r="H143" s="8">
        <f>SUM(OrderBal25[[#This Row],[Annual
(Actual)]:[Unpaid]])</f>
        <v>125685.6</v>
      </c>
    </row>
    <row r="144" spans="1:8" x14ac:dyDescent="0.25">
      <c r="A144" s="7" t="s">
        <v>644</v>
      </c>
      <c r="B144" s="7" t="s">
        <v>279</v>
      </c>
      <c r="C144" s="7" t="s">
        <v>280</v>
      </c>
      <c r="D144" s="7" t="s">
        <v>281</v>
      </c>
      <c r="E144" s="7" t="s">
        <v>929</v>
      </c>
      <c r="F144" s="8">
        <v>0.08</v>
      </c>
      <c r="G144" s="9"/>
      <c r="H144" s="8">
        <f>SUM(OrderBal25[[#This Row],[Annual
(Actual)]:[Unpaid]])</f>
        <v>0.08</v>
      </c>
    </row>
    <row r="145" spans="1:8" x14ac:dyDescent="0.25">
      <c r="A145" s="7" t="s">
        <v>645</v>
      </c>
      <c r="B145" s="7" t="s">
        <v>282</v>
      </c>
      <c r="C145" s="7" t="s">
        <v>283</v>
      </c>
      <c r="D145" s="7" t="s">
        <v>990</v>
      </c>
      <c r="E145" s="7" t="s">
        <v>881</v>
      </c>
      <c r="F145" s="8">
        <v>68770.080000000002</v>
      </c>
      <c r="G145" s="9"/>
      <c r="H145" s="8">
        <f>SUM(OrderBal25[[#This Row],[Annual
(Actual)]:[Unpaid]])</f>
        <v>68770.080000000002</v>
      </c>
    </row>
    <row r="146" spans="1:8" x14ac:dyDescent="0.25">
      <c r="A146" s="7" t="s">
        <v>646</v>
      </c>
      <c r="B146" s="7" t="s">
        <v>284</v>
      </c>
      <c r="C146" s="7" t="s">
        <v>285</v>
      </c>
      <c r="D146" s="7" t="s">
        <v>990</v>
      </c>
      <c r="E146" s="7" t="s">
        <v>881</v>
      </c>
      <c r="F146" s="8">
        <v>272160.77</v>
      </c>
      <c r="G146" s="9"/>
      <c r="H146" s="8">
        <f>SUM(OrderBal25[[#This Row],[Annual
(Actual)]:[Unpaid]])</f>
        <v>272160.77</v>
      </c>
    </row>
    <row r="147" spans="1:8" x14ac:dyDescent="0.25">
      <c r="A147" s="7" t="s">
        <v>647</v>
      </c>
      <c r="B147" s="7" t="s">
        <v>286</v>
      </c>
      <c r="C147" s="7" t="s">
        <v>287</v>
      </c>
      <c r="D147" s="7" t="s">
        <v>990</v>
      </c>
      <c r="E147" s="7" t="s">
        <v>929</v>
      </c>
      <c r="F147" s="8">
        <v>1022902.91</v>
      </c>
      <c r="G147" s="9"/>
      <c r="H147" s="8">
        <f>SUM(OrderBal25[[#This Row],[Annual
(Actual)]:[Unpaid]])</f>
        <v>1022902.91</v>
      </c>
    </row>
    <row r="148" spans="1:8" x14ac:dyDescent="0.25">
      <c r="A148" s="7" t="s">
        <v>648</v>
      </c>
      <c r="B148" s="7" t="s">
        <v>816</v>
      </c>
      <c r="C148" s="7" t="s">
        <v>288</v>
      </c>
      <c r="D148" s="7" t="s">
        <v>990</v>
      </c>
      <c r="E148" s="7" t="s">
        <v>929</v>
      </c>
      <c r="F148" s="8">
        <v>2782579.1</v>
      </c>
      <c r="G148" s="9"/>
      <c r="H148" s="8">
        <f>SUM(OrderBal25[[#This Row],[Annual
(Actual)]:[Unpaid]])</f>
        <v>2782579.1</v>
      </c>
    </row>
    <row r="149" spans="1:8" x14ac:dyDescent="0.25">
      <c r="A149" s="7" t="s">
        <v>649</v>
      </c>
      <c r="B149" s="7" t="s">
        <v>289</v>
      </c>
      <c r="C149" s="7" t="s">
        <v>290</v>
      </c>
      <c r="D149" s="7" t="s">
        <v>990</v>
      </c>
      <c r="E149" s="7" t="s">
        <v>929</v>
      </c>
      <c r="F149" s="8">
        <v>77624.02</v>
      </c>
      <c r="G149" s="9"/>
      <c r="H149" s="8">
        <f>SUM(OrderBal25[[#This Row],[Annual
(Actual)]:[Unpaid]])</f>
        <v>77624.02</v>
      </c>
    </row>
    <row r="150" spans="1:8" x14ac:dyDescent="0.25">
      <c r="A150" s="7" t="s">
        <v>650</v>
      </c>
      <c r="B150" s="7" t="s">
        <v>291</v>
      </c>
      <c r="C150" s="7" t="s">
        <v>292</v>
      </c>
      <c r="D150" s="7" t="s">
        <v>990</v>
      </c>
      <c r="E150" s="7" t="s">
        <v>929</v>
      </c>
      <c r="F150" s="8">
        <v>98870.59</v>
      </c>
      <c r="G150" s="9"/>
      <c r="H150" s="8">
        <f>SUM(OrderBal25[[#This Row],[Annual
(Actual)]:[Unpaid]])</f>
        <v>98870.59</v>
      </c>
    </row>
    <row r="151" spans="1:8" s="14" customFormat="1" x14ac:dyDescent="0.25">
      <c r="A151" s="7" t="s">
        <v>651</v>
      </c>
      <c r="B151" s="7" t="s">
        <v>293</v>
      </c>
      <c r="C151" s="7" t="s">
        <v>294</v>
      </c>
      <c r="D151" s="7" t="s">
        <v>990</v>
      </c>
      <c r="E151" s="7" t="s">
        <v>929</v>
      </c>
      <c r="F151" s="8">
        <v>24967.52</v>
      </c>
      <c r="G151" s="9"/>
      <c r="H151" s="8">
        <f>SUM(OrderBal25[[#This Row],[Annual
(Actual)]:[Unpaid]])</f>
        <v>24967.52</v>
      </c>
    </row>
    <row r="152" spans="1:8" x14ac:dyDescent="0.25">
      <c r="A152" s="7" t="s">
        <v>652</v>
      </c>
      <c r="B152" s="7" t="s">
        <v>295</v>
      </c>
      <c r="C152" s="7" t="s">
        <v>296</v>
      </c>
      <c r="D152" s="7" t="s">
        <v>990</v>
      </c>
      <c r="E152" s="7" t="s">
        <v>881</v>
      </c>
      <c r="F152" s="8">
        <v>284666.46999999997</v>
      </c>
      <c r="G152" s="13"/>
      <c r="H152" s="8">
        <f>SUM(OrderBal25[[#This Row],[Annual
(Actual)]:[Unpaid]])</f>
        <v>284666.46999999997</v>
      </c>
    </row>
    <row r="153" spans="1:8" x14ac:dyDescent="0.25">
      <c r="A153" s="7" t="s">
        <v>653</v>
      </c>
      <c r="B153" s="7" t="s">
        <v>297</v>
      </c>
      <c r="C153" s="7" t="s">
        <v>298</v>
      </c>
      <c r="D153" s="7" t="s">
        <v>299</v>
      </c>
      <c r="E153" s="7" t="s">
        <v>57</v>
      </c>
      <c r="F153" s="8">
        <v>467205</v>
      </c>
      <c r="G153" s="9"/>
      <c r="H153" s="8">
        <f>SUM(OrderBal25[[#This Row],[Annual
(Actual)]:[Unpaid]])</f>
        <v>467205</v>
      </c>
    </row>
    <row r="154" spans="1:8" x14ac:dyDescent="0.25">
      <c r="A154" s="7" t="s">
        <v>654</v>
      </c>
      <c r="B154" s="7" t="s">
        <v>300</v>
      </c>
      <c r="C154" s="7" t="s">
        <v>301</v>
      </c>
      <c r="D154" s="7" t="s">
        <v>880</v>
      </c>
      <c r="E154" s="7" t="s">
        <v>929</v>
      </c>
      <c r="F154" s="8">
        <v>265.36</v>
      </c>
      <c r="G154" s="9"/>
      <c r="H154" s="8">
        <f>SUM(OrderBal25[[#This Row],[Annual
(Actual)]:[Unpaid]])</f>
        <v>265.36</v>
      </c>
    </row>
    <row r="155" spans="1:8" x14ac:dyDescent="0.25">
      <c r="A155" s="7" t="s">
        <v>655</v>
      </c>
      <c r="B155" s="7" t="s">
        <v>302</v>
      </c>
      <c r="C155" s="7" t="s">
        <v>303</v>
      </c>
      <c r="D155" s="7" t="s">
        <v>990</v>
      </c>
      <c r="E155" s="7" t="s">
        <v>881</v>
      </c>
      <c r="F155" s="8">
        <v>76357.05</v>
      </c>
      <c r="G155" s="9"/>
      <c r="H155" s="8">
        <f>SUM(OrderBal25[[#This Row],[Annual
(Actual)]:[Unpaid]])</f>
        <v>76357.05</v>
      </c>
    </row>
    <row r="156" spans="1:8" x14ac:dyDescent="0.25">
      <c r="A156" s="7" t="s">
        <v>656</v>
      </c>
      <c r="B156" s="7" t="s">
        <v>305</v>
      </c>
      <c r="C156" s="7" t="s">
        <v>306</v>
      </c>
      <c r="D156" s="7" t="s">
        <v>990</v>
      </c>
      <c r="E156" s="7" t="s">
        <v>881</v>
      </c>
      <c r="F156" s="8">
        <v>1302666.03</v>
      </c>
      <c r="G156" s="9"/>
      <c r="H156" s="8">
        <f>SUM(OrderBal25[[#This Row],[Annual
(Actual)]:[Unpaid]])</f>
        <v>1302666.03</v>
      </c>
    </row>
    <row r="157" spans="1:8" x14ac:dyDescent="0.25">
      <c r="A157" s="7" t="s">
        <v>657</v>
      </c>
      <c r="B157" s="7" t="s">
        <v>307</v>
      </c>
      <c r="C157" s="7" t="s">
        <v>308</v>
      </c>
      <c r="D157" s="7" t="s">
        <v>990</v>
      </c>
      <c r="E157" s="7" t="s">
        <v>929</v>
      </c>
      <c r="F157" s="8">
        <v>392740.07</v>
      </c>
      <c r="G157" s="9"/>
      <c r="H157" s="8">
        <f>SUM(OrderBal25[[#This Row],[Annual
(Actual)]:[Unpaid]])</f>
        <v>392740.07</v>
      </c>
    </row>
    <row r="158" spans="1:8" x14ac:dyDescent="0.25">
      <c r="A158" s="7" t="s">
        <v>658</v>
      </c>
      <c r="B158" s="7" t="s">
        <v>309</v>
      </c>
      <c r="C158" s="7" t="s">
        <v>310</v>
      </c>
      <c r="D158" s="7" t="s">
        <v>304</v>
      </c>
      <c r="E158" s="7" t="s">
        <v>881</v>
      </c>
      <c r="F158" s="8">
        <v>0.28999999999999998</v>
      </c>
      <c r="G158" s="9"/>
      <c r="H158" s="8">
        <f>SUM(OrderBal25[[#This Row],[Annual
(Actual)]:[Unpaid]])</f>
        <v>0.28999999999999998</v>
      </c>
    </row>
    <row r="159" spans="1:8" x14ac:dyDescent="0.25">
      <c r="A159" s="7" t="s">
        <v>882</v>
      </c>
      <c r="B159" s="7" t="s">
        <v>883</v>
      </c>
      <c r="C159" s="7" t="s">
        <v>884</v>
      </c>
      <c r="D159" s="7" t="s">
        <v>990</v>
      </c>
      <c r="E159" s="7" t="s">
        <v>929</v>
      </c>
      <c r="F159" s="8">
        <v>11423.76</v>
      </c>
      <c r="G159" s="9"/>
      <c r="H159" s="8">
        <f>SUM(OrderBal25[[#This Row],[Annual
(Actual)]:[Unpaid]])</f>
        <v>11423.76</v>
      </c>
    </row>
    <row r="160" spans="1:8" x14ac:dyDescent="0.25">
      <c r="A160" s="7" t="s">
        <v>659</v>
      </c>
      <c r="B160" s="7" t="s">
        <v>311</v>
      </c>
      <c r="C160" s="7" t="s">
        <v>312</v>
      </c>
      <c r="D160" s="7" t="s">
        <v>990</v>
      </c>
      <c r="E160" s="7" t="s">
        <v>929</v>
      </c>
      <c r="F160" s="8">
        <v>128045.71</v>
      </c>
      <c r="G160" s="9"/>
      <c r="H160" s="8">
        <f>SUM(OrderBal25[[#This Row],[Annual
(Actual)]:[Unpaid]])</f>
        <v>128045.71</v>
      </c>
    </row>
    <row r="161" spans="1:8" x14ac:dyDescent="0.25">
      <c r="A161" s="7" t="s">
        <v>660</v>
      </c>
      <c r="B161" s="7" t="s">
        <v>313</v>
      </c>
      <c r="C161" s="7" t="s">
        <v>314</v>
      </c>
      <c r="D161" s="7" t="s">
        <v>990</v>
      </c>
      <c r="E161" s="7" t="s">
        <v>929</v>
      </c>
      <c r="F161" s="8">
        <v>340860.27</v>
      </c>
      <c r="G161" s="9"/>
      <c r="H161" s="8">
        <f>SUM(OrderBal25[[#This Row],[Annual
(Actual)]:[Unpaid]])</f>
        <v>340860.27</v>
      </c>
    </row>
    <row r="162" spans="1:8" x14ac:dyDescent="0.25">
      <c r="A162" s="7" t="s">
        <v>661</v>
      </c>
      <c r="B162" s="7" t="s">
        <v>315</v>
      </c>
      <c r="C162" s="7" t="s">
        <v>316</v>
      </c>
      <c r="D162" s="7" t="s">
        <v>990</v>
      </c>
      <c r="E162" s="7" t="s">
        <v>929</v>
      </c>
      <c r="F162" s="8">
        <v>2205088.83</v>
      </c>
      <c r="G162" s="9"/>
      <c r="H162" s="8">
        <f>SUM(OrderBal25[[#This Row],[Annual
(Actual)]:[Unpaid]])</f>
        <v>2205088.83</v>
      </c>
    </row>
    <row r="163" spans="1:8" x14ac:dyDescent="0.25">
      <c r="A163" s="7" t="s">
        <v>662</v>
      </c>
      <c r="B163" s="7" t="s">
        <v>317</v>
      </c>
      <c r="C163" s="7" t="s">
        <v>318</v>
      </c>
      <c r="D163" s="7" t="s">
        <v>990</v>
      </c>
      <c r="E163" s="7" t="s">
        <v>929</v>
      </c>
      <c r="F163" s="8">
        <v>279005.7</v>
      </c>
      <c r="G163" s="9"/>
      <c r="H163" s="8">
        <f>SUM(OrderBal25[[#This Row],[Annual
(Actual)]:[Unpaid]])</f>
        <v>279005.7</v>
      </c>
    </row>
    <row r="164" spans="1:8" x14ac:dyDescent="0.25">
      <c r="A164" s="7" t="s">
        <v>663</v>
      </c>
      <c r="B164" s="7" t="s">
        <v>319</v>
      </c>
      <c r="C164" s="7" t="s">
        <v>320</v>
      </c>
      <c r="D164" s="7" t="s">
        <v>990</v>
      </c>
      <c r="E164" s="7" t="s">
        <v>779</v>
      </c>
      <c r="F164" s="8">
        <v>1952019.58</v>
      </c>
      <c r="G164" s="9"/>
      <c r="H164" s="8">
        <f>SUM(OrderBal25[[#This Row],[Annual
(Actual)]:[Unpaid]])</f>
        <v>1952019.58</v>
      </c>
    </row>
    <row r="165" spans="1:8" x14ac:dyDescent="0.25">
      <c r="A165" s="7" t="s">
        <v>664</v>
      </c>
      <c r="B165" s="7" t="s">
        <v>321</v>
      </c>
      <c r="C165" s="7" t="s">
        <v>322</v>
      </c>
      <c r="D165" s="7" t="s">
        <v>990</v>
      </c>
      <c r="E165" s="7" t="s">
        <v>881</v>
      </c>
      <c r="F165" s="8">
        <v>250342.12</v>
      </c>
      <c r="G165" s="9"/>
      <c r="H165" s="8">
        <f>SUM(OrderBal25[[#This Row],[Annual
(Actual)]:[Unpaid]])</f>
        <v>250342.12</v>
      </c>
    </row>
    <row r="166" spans="1:8" x14ac:dyDescent="0.25">
      <c r="A166" s="7" t="s">
        <v>665</v>
      </c>
      <c r="B166" s="7" t="s">
        <v>827</v>
      </c>
      <c r="C166" s="7" t="s">
        <v>323</v>
      </c>
      <c r="D166" s="7" t="s">
        <v>990</v>
      </c>
      <c r="E166" s="7" t="s">
        <v>930</v>
      </c>
      <c r="F166" s="8">
        <v>7018739.7199999997</v>
      </c>
      <c r="G166" s="9"/>
      <c r="H166" s="8">
        <f>SUM(OrderBal25[[#This Row],[Annual
(Actual)]:[Unpaid]])</f>
        <v>7018739.7199999997</v>
      </c>
    </row>
    <row r="167" spans="1:8" x14ac:dyDescent="0.25">
      <c r="A167" s="7" t="s">
        <v>666</v>
      </c>
      <c r="B167" s="7" t="s">
        <v>325</v>
      </c>
      <c r="C167" s="7" t="s">
        <v>323</v>
      </c>
      <c r="D167" s="7" t="s">
        <v>912</v>
      </c>
      <c r="E167" s="7" t="s">
        <v>929</v>
      </c>
      <c r="F167" s="8">
        <v>179.19</v>
      </c>
      <c r="G167" s="9"/>
      <c r="H167" s="8">
        <f>SUM(OrderBal25[[#This Row],[Annual
(Actual)]:[Unpaid]])</f>
        <v>179.19</v>
      </c>
    </row>
    <row r="168" spans="1:8" x14ac:dyDescent="0.25">
      <c r="A168" s="7" t="s">
        <v>667</v>
      </c>
      <c r="B168" s="7" t="s">
        <v>326</v>
      </c>
      <c r="C168" s="7" t="s">
        <v>327</v>
      </c>
      <c r="D168" s="7" t="s">
        <v>990</v>
      </c>
      <c r="E168" s="7" t="s">
        <v>929</v>
      </c>
      <c r="F168" s="8">
        <v>88842.71</v>
      </c>
      <c r="G168" s="9"/>
      <c r="H168" s="8">
        <f>SUM(OrderBal25[[#This Row],[Annual
(Actual)]:[Unpaid]])</f>
        <v>88842.71</v>
      </c>
    </row>
    <row r="169" spans="1:8" x14ac:dyDescent="0.25">
      <c r="A169" s="7" t="s">
        <v>668</v>
      </c>
      <c r="B169" s="7" t="s">
        <v>328</v>
      </c>
      <c r="C169" s="7" t="s">
        <v>329</v>
      </c>
      <c r="D169" s="7" t="s">
        <v>990</v>
      </c>
      <c r="E169" s="7" t="s">
        <v>881</v>
      </c>
      <c r="F169" s="8">
        <v>13110.67</v>
      </c>
      <c r="G169" s="9"/>
      <c r="H169" s="8">
        <f>SUM(OrderBal25[[#This Row],[Annual
(Actual)]:[Unpaid]])</f>
        <v>13110.67</v>
      </c>
    </row>
    <row r="170" spans="1:8" x14ac:dyDescent="0.25">
      <c r="A170" s="7" t="s">
        <v>669</v>
      </c>
      <c r="B170" s="7" t="s">
        <v>330</v>
      </c>
      <c r="C170" s="7" t="s">
        <v>331</v>
      </c>
      <c r="D170" s="7" t="s">
        <v>26</v>
      </c>
      <c r="E170" s="7" t="s">
        <v>929</v>
      </c>
      <c r="F170" s="8">
        <v>0.1</v>
      </c>
      <c r="G170" s="9"/>
      <c r="H170" s="8">
        <f>SUM(OrderBal25[[#This Row],[Annual
(Actual)]:[Unpaid]])</f>
        <v>0.1</v>
      </c>
    </row>
    <row r="171" spans="1:8" x14ac:dyDescent="0.25">
      <c r="A171" s="7" t="s">
        <v>670</v>
      </c>
      <c r="B171" s="7" t="s">
        <v>332</v>
      </c>
      <c r="C171" s="7" t="s">
        <v>333</v>
      </c>
      <c r="D171" s="7" t="s">
        <v>990</v>
      </c>
      <c r="E171" s="7" t="s">
        <v>929</v>
      </c>
      <c r="F171" s="8">
        <v>150000</v>
      </c>
      <c r="G171" s="9"/>
      <c r="H171" s="8">
        <f>SUM(OrderBal25[[#This Row],[Annual
(Actual)]:[Unpaid]])</f>
        <v>150000</v>
      </c>
    </row>
    <row r="172" spans="1:8" x14ac:dyDescent="0.25">
      <c r="A172" s="7" t="s">
        <v>671</v>
      </c>
      <c r="B172" s="7" t="s">
        <v>334</v>
      </c>
      <c r="C172" s="7" t="s">
        <v>335</v>
      </c>
      <c r="D172" s="7" t="s">
        <v>990</v>
      </c>
      <c r="E172" s="7" t="s">
        <v>881</v>
      </c>
      <c r="F172" s="8">
        <v>36402.370000000003</v>
      </c>
      <c r="G172" s="9"/>
      <c r="H172" s="8">
        <f>SUM(OrderBal25[[#This Row],[Annual
(Actual)]:[Unpaid]])</f>
        <v>36402.370000000003</v>
      </c>
    </row>
    <row r="173" spans="1:8" x14ac:dyDescent="0.25">
      <c r="A173" s="7" t="s">
        <v>672</v>
      </c>
      <c r="B173" s="7" t="s">
        <v>336</v>
      </c>
      <c r="C173" s="7" t="s">
        <v>337</v>
      </c>
      <c r="D173" s="7" t="s">
        <v>990</v>
      </c>
      <c r="E173" s="7" t="s">
        <v>929</v>
      </c>
      <c r="F173" s="8">
        <v>89731.8</v>
      </c>
      <c r="G173" s="9"/>
      <c r="H173" s="8">
        <f>SUM(OrderBal25[[#This Row],[Annual
(Actual)]:[Unpaid]])</f>
        <v>89731.8</v>
      </c>
    </row>
    <row r="174" spans="1:8" x14ac:dyDescent="0.25">
      <c r="A174" s="7" t="s">
        <v>673</v>
      </c>
      <c r="B174" s="7" t="s">
        <v>338</v>
      </c>
      <c r="C174" s="7" t="s">
        <v>339</v>
      </c>
      <c r="D174" s="7" t="s">
        <v>843</v>
      </c>
      <c r="E174" s="7" t="s">
        <v>881</v>
      </c>
      <c r="F174" s="8">
        <v>138866.65</v>
      </c>
      <c r="G174" s="9"/>
      <c r="H174" s="8">
        <f>SUM(OrderBal25[[#This Row],[Annual
(Actual)]:[Unpaid]])</f>
        <v>138866.65</v>
      </c>
    </row>
    <row r="175" spans="1:8" x14ac:dyDescent="0.25">
      <c r="A175" s="7" t="s">
        <v>674</v>
      </c>
      <c r="B175" s="7" t="s">
        <v>340</v>
      </c>
      <c r="C175" s="7" t="s">
        <v>341</v>
      </c>
      <c r="D175" s="7" t="s">
        <v>990</v>
      </c>
      <c r="E175" s="7" t="s">
        <v>881</v>
      </c>
      <c r="F175" s="8">
        <v>72154.31</v>
      </c>
      <c r="G175" s="9"/>
      <c r="H175" s="8">
        <f>SUM(OrderBal25[[#This Row],[Annual
(Actual)]:[Unpaid]])</f>
        <v>72154.31</v>
      </c>
    </row>
    <row r="176" spans="1:8" x14ac:dyDescent="0.25">
      <c r="A176" s="7" t="s">
        <v>675</v>
      </c>
      <c r="B176" s="7" t="s">
        <v>342</v>
      </c>
      <c r="C176" s="7" t="s">
        <v>343</v>
      </c>
      <c r="D176" s="7" t="s">
        <v>990</v>
      </c>
      <c r="E176" s="7" t="s">
        <v>881</v>
      </c>
      <c r="F176" s="8">
        <v>108872.24</v>
      </c>
      <c r="G176" s="9"/>
      <c r="H176" s="8">
        <f>SUM(OrderBal25[[#This Row],[Annual
(Actual)]:[Unpaid]])</f>
        <v>108872.24</v>
      </c>
    </row>
    <row r="177" spans="1:8" x14ac:dyDescent="0.25">
      <c r="A177" s="7" t="s">
        <v>676</v>
      </c>
      <c r="B177" s="7" t="s">
        <v>344</v>
      </c>
      <c r="C177" s="7" t="s">
        <v>345</v>
      </c>
      <c r="D177" s="7" t="s">
        <v>990</v>
      </c>
      <c r="E177" s="7" t="s">
        <v>929</v>
      </c>
      <c r="F177" s="8">
        <v>122889.84</v>
      </c>
      <c r="G177" s="9"/>
      <c r="H177" s="8">
        <f>SUM(OrderBal25[[#This Row],[Annual
(Actual)]:[Unpaid]])</f>
        <v>122889.84</v>
      </c>
    </row>
    <row r="178" spans="1:8" x14ac:dyDescent="0.25">
      <c r="A178" s="7" t="s">
        <v>677</v>
      </c>
      <c r="B178" s="7" t="s">
        <v>346</v>
      </c>
      <c r="C178" s="7" t="s">
        <v>347</v>
      </c>
      <c r="D178" s="7" t="s">
        <v>990</v>
      </c>
      <c r="E178" s="7" t="s">
        <v>929</v>
      </c>
      <c r="F178" s="8">
        <v>94069.41</v>
      </c>
      <c r="G178" s="9"/>
      <c r="H178" s="8">
        <f>SUM(OrderBal25[[#This Row],[Annual
(Actual)]:[Unpaid]])</f>
        <v>94069.41</v>
      </c>
    </row>
    <row r="179" spans="1:8" ht="12" customHeight="1" x14ac:dyDescent="0.25">
      <c r="A179" s="7" t="s">
        <v>678</v>
      </c>
      <c r="B179" s="7" t="s">
        <v>348</v>
      </c>
      <c r="C179" s="7" t="s">
        <v>349</v>
      </c>
      <c r="D179" s="7" t="s">
        <v>990</v>
      </c>
      <c r="E179" s="7" t="s">
        <v>881</v>
      </c>
      <c r="F179" s="8">
        <v>992042.41</v>
      </c>
      <c r="G179" s="9"/>
      <c r="H179" s="8">
        <f>SUM(OrderBal25[[#This Row],[Annual
(Actual)]:[Unpaid]])</f>
        <v>992042.41</v>
      </c>
    </row>
    <row r="180" spans="1:8" x14ac:dyDescent="0.25">
      <c r="A180" s="7" t="s">
        <v>679</v>
      </c>
      <c r="B180" s="7" t="s">
        <v>350</v>
      </c>
      <c r="C180" s="7" t="s">
        <v>351</v>
      </c>
      <c r="D180" s="7" t="s">
        <v>880</v>
      </c>
      <c r="E180" s="7" t="s">
        <v>929</v>
      </c>
      <c r="F180" s="8">
        <v>0.09</v>
      </c>
      <c r="G180" s="9"/>
      <c r="H180" s="8">
        <f>SUM(OrderBal25[[#This Row],[Annual
(Actual)]:[Unpaid]])</f>
        <v>0.09</v>
      </c>
    </row>
    <row r="181" spans="1:8" x14ac:dyDescent="0.25">
      <c r="A181" s="7" t="s">
        <v>680</v>
      </c>
      <c r="B181" s="7" t="s">
        <v>352</v>
      </c>
      <c r="C181" s="7" t="s">
        <v>353</v>
      </c>
      <c r="D181" s="7" t="s">
        <v>72</v>
      </c>
      <c r="E181" s="7" t="s">
        <v>929</v>
      </c>
      <c r="F181" s="8">
        <v>0.08</v>
      </c>
      <c r="G181" s="9"/>
      <c r="H181" s="8">
        <f>SUM(OrderBal25[[#This Row],[Annual
(Actual)]:[Unpaid]])</f>
        <v>0.08</v>
      </c>
    </row>
    <row r="182" spans="1:8" x14ac:dyDescent="0.25">
      <c r="A182" s="7" t="s">
        <v>681</v>
      </c>
      <c r="B182" s="7" t="s">
        <v>354</v>
      </c>
      <c r="C182" s="7" t="s">
        <v>355</v>
      </c>
      <c r="D182" s="7" t="s">
        <v>990</v>
      </c>
      <c r="E182" s="7" t="s">
        <v>929</v>
      </c>
      <c r="F182" s="8">
        <v>538603.91</v>
      </c>
      <c r="G182" s="9"/>
      <c r="H182" s="8">
        <f>SUM(OrderBal25[[#This Row],[Annual
(Actual)]:[Unpaid]])</f>
        <v>538603.91</v>
      </c>
    </row>
    <row r="183" spans="1:8" x14ac:dyDescent="0.25">
      <c r="A183" s="7" t="s">
        <v>682</v>
      </c>
      <c r="B183" s="7" t="s">
        <v>356</v>
      </c>
      <c r="C183" s="7" t="s">
        <v>357</v>
      </c>
      <c r="D183" s="7" t="s">
        <v>990</v>
      </c>
      <c r="E183" s="7" t="s">
        <v>929</v>
      </c>
      <c r="F183" s="8">
        <v>194999.96</v>
      </c>
      <c r="G183" s="9"/>
      <c r="H183" s="8">
        <f>SUM(OrderBal25[[#This Row],[Annual
(Actual)]:[Unpaid]])</f>
        <v>194999.96</v>
      </c>
    </row>
    <row r="184" spans="1:8" x14ac:dyDescent="0.25">
      <c r="A184" s="7" t="s">
        <v>683</v>
      </c>
      <c r="B184" s="7" t="s">
        <v>358</v>
      </c>
      <c r="C184" s="7" t="s">
        <v>359</v>
      </c>
      <c r="D184" s="7" t="s">
        <v>990</v>
      </c>
      <c r="E184" s="7" t="s">
        <v>929</v>
      </c>
      <c r="F184" s="8">
        <v>64396.800000000003</v>
      </c>
      <c r="G184" s="9"/>
      <c r="H184" s="8">
        <f>SUM(OrderBal25[[#This Row],[Annual
(Actual)]:[Unpaid]])</f>
        <v>64396.800000000003</v>
      </c>
    </row>
    <row r="185" spans="1:8" x14ac:dyDescent="0.25">
      <c r="A185" s="7" t="s">
        <v>684</v>
      </c>
      <c r="B185" s="7" t="s">
        <v>360</v>
      </c>
      <c r="C185" s="7" t="s">
        <v>361</v>
      </c>
      <c r="D185" s="7" t="s">
        <v>990</v>
      </c>
      <c r="E185" s="7" t="s">
        <v>881</v>
      </c>
      <c r="F185" s="8">
        <v>266253.75</v>
      </c>
      <c r="G185" s="9"/>
      <c r="H185" s="8">
        <f>SUM(OrderBal25[[#This Row],[Annual
(Actual)]:[Unpaid]])</f>
        <v>266253.75</v>
      </c>
    </row>
    <row r="186" spans="1:8" x14ac:dyDescent="0.25">
      <c r="A186" s="7" t="s">
        <v>685</v>
      </c>
      <c r="B186" s="7" t="s">
        <v>362</v>
      </c>
      <c r="C186" s="7" t="s">
        <v>363</v>
      </c>
      <c r="D186" s="7" t="s">
        <v>990</v>
      </c>
      <c r="E186" s="7" t="s">
        <v>881</v>
      </c>
      <c r="F186" s="8">
        <v>30457.93</v>
      </c>
      <c r="G186" s="9"/>
      <c r="H186" s="8">
        <f>SUM(OrderBal25[[#This Row],[Annual
(Actual)]:[Unpaid]])</f>
        <v>30457.93</v>
      </c>
    </row>
    <row r="187" spans="1:8" x14ac:dyDescent="0.25">
      <c r="A187" s="7" t="s">
        <v>686</v>
      </c>
      <c r="B187" s="7" t="s">
        <v>364</v>
      </c>
      <c r="C187" s="7" t="s">
        <v>365</v>
      </c>
      <c r="D187" s="7" t="s">
        <v>12</v>
      </c>
      <c r="E187" s="7" t="s">
        <v>881</v>
      </c>
      <c r="F187" s="8">
        <v>0.05</v>
      </c>
      <c r="G187" s="9"/>
      <c r="H187" s="8">
        <f>SUM(OrderBal25[[#This Row],[Annual
(Actual)]:[Unpaid]])</f>
        <v>0.05</v>
      </c>
    </row>
    <row r="188" spans="1:8" x14ac:dyDescent="0.25">
      <c r="A188" s="7" t="s">
        <v>687</v>
      </c>
      <c r="B188" s="7" t="s">
        <v>366</v>
      </c>
      <c r="C188" s="7" t="s">
        <v>367</v>
      </c>
      <c r="D188" s="7" t="s">
        <v>913</v>
      </c>
      <c r="E188" s="7" t="s">
        <v>881</v>
      </c>
      <c r="F188" s="8">
        <v>0.12</v>
      </c>
      <c r="G188" s="9"/>
      <c r="H188" s="8">
        <f>SUM(OrderBal25[[#This Row],[Annual
(Actual)]:[Unpaid]])</f>
        <v>0.12</v>
      </c>
    </row>
    <row r="189" spans="1:8" x14ac:dyDescent="0.25">
      <c r="A189" s="7" t="s">
        <v>688</v>
      </c>
      <c r="B189" s="7" t="s">
        <v>368</v>
      </c>
      <c r="C189" s="7" t="s">
        <v>369</v>
      </c>
      <c r="D189" s="7" t="s">
        <v>990</v>
      </c>
      <c r="E189" s="7" t="s">
        <v>929</v>
      </c>
      <c r="F189" s="8">
        <v>37861.22</v>
      </c>
      <c r="G189" s="9"/>
      <c r="H189" s="8">
        <f>SUM(OrderBal25[[#This Row],[Annual
(Actual)]:[Unpaid]])</f>
        <v>37861.22</v>
      </c>
    </row>
    <row r="190" spans="1:8" x14ac:dyDescent="0.25">
      <c r="A190" s="7" t="s">
        <v>689</v>
      </c>
      <c r="B190" s="7" t="s">
        <v>370</v>
      </c>
      <c r="C190" s="7" t="s">
        <v>371</v>
      </c>
      <c r="D190" s="7" t="s">
        <v>990</v>
      </c>
      <c r="E190" s="7" t="s">
        <v>929</v>
      </c>
      <c r="F190" s="8">
        <v>89454.88</v>
      </c>
      <c r="G190" s="9"/>
      <c r="H190" s="8">
        <f>SUM(OrderBal25[[#This Row],[Annual
(Actual)]:[Unpaid]])</f>
        <v>89454.88</v>
      </c>
    </row>
    <row r="191" spans="1:8" x14ac:dyDescent="0.25">
      <c r="A191" s="7" t="s">
        <v>690</v>
      </c>
      <c r="B191" s="7" t="s">
        <v>372</v>
      </c>
      <c r="C191" s="7" t="s">
        <v>373</v>
      </c>
      <c r="D191" s="7" t="s">
        <v>304</v>
      </c>
      <c r="E191" s="7" t="s">
        <v>929</v>
      </c>
      <c r="F191" s="8">
        <v>0.33</v>
      </c>
      <c r="G191" s="9"/>
      <c r="H191" s="8">
        <f>SUM(OrderBal25[[#This Row],[Annual
(Actual)]:[Unpaid]])</f>
        <v>0.33</v>
      </c>
    </row>
    <row r="192" spans="1:8" x14ac:dyDescent="0.25">
      <c r="A192" s="7" t="s">
        <v>691</v>
      </c>
      <c r="B192" s="7" t="s">
        <v>374</v>
      </c>
      <c r="C192" s="7" t="s">
        <v>373</v>
      </c>
      <c r="D192" s="7" t="s">
        <v>777</v>
      </c>
      <c r="E192" s="7" t="s">
        <v>929</v>
      </c>
      <c r="F192" s="8">
        <v>-0.1</v>
      </c>
      <c r="G192" s="9"/>
      <c r="H192" s="8">
        <f>SUM(OrderBal25[[#This Row],[Annual
(Actual)]:[Unpaid]])</f>
        <v>-0.1</v>
      </c>
    </row>
    <row r="193" spans="1:8" x14ac:dyDescent="0.25">
      <c r="A193" s="7" t="s">
        <v>692</v>
      </c>
      <c r="B193" s="7" t="s">
        <v>375</v>
      </c>
      <c r="C193" s="7" t="s">
        <v>376</v>
      </c>
      <c r="D193" s="7" t="s">
        <v>921</v>
      </c>
      <c r="E193" s="7" t="s">
        <v>929</v>
      </c>
      <c r="F193" s="8">
        <v>-11100</v>
      </c>
      <c r="G193" s="9"/>
      <c r="H193" s="8">
        <f>SUM(OrderBal25[[#This Row],[Annual
(Actual)]:[Unpaid]])</f>
        <v>-11100</v>
      </c>
    </row>
    <row r="194" spans="1:8" x14ac:dyDescent="0.25">
      <c r="A194" s="7" t="s">
        <v>693</v>
      </c>
      <c r="B194" s="7" t="s">
        <v>377</v>
      </c>
      <c r="C194" s="7" t="s">
        <v>378</v>
      </c>
      <c r="D194" s="7" t="s">
        <v>990</v>
      </c>
      <c r="E194" s="7" t="s">
        <v>929</v>
      </c>
      <c r="F194" s="8">
        <v>70010.42</v>
      </c>
      <c r="G194" s="9"/>
      <c r="H194" s="8">
        <f>SUM(OrderBal25[[#This Row],[Annual
(Actual)]:[Unpaid]])</f>
        <v>70010.42</v>
      </c>
    </row>
    <row r="195" spans="1:8" x14ac:dyDescent="0.25">
      <c r="A195" s="7" t="s">
        <v>694</v>
      </c>
      <c r="B195" s="7" t="s">
        <v>379</v>
      </c>
      <c r="C195" s="7" t="s">
        <v>380</v>
      </c>
      <c r="D195" s="7" t="s">
        <v>990</v>
      </c>
      <c r="E195" s="7" t="s">
        <v>929</v>
      </c>
      <c r="F195" s="8">
        <v>203168.36</v>
      </c>
      <c r="G195" s="9"/>
      <c r="H195" s="8">
        <f>SUM(OrderBal25[[#This Row],[Annual
(Actual)]:[Unpaid]])</f>
        <v>203168.36</v>
      </c>
    </row>
    <row r="196" spans="1:8" x14ac:dyDescent="0.25">
      <c r="A196" s="7" t="s">
        <v>695</v>
      </c>
      <c r="B196" s="7" t="s">
        <v>381</v>
      </c>
      <c r="C196" s="7" t="s">
        <v>382</v>
      </c>
      <c r="D196" s="7" t="s">
        <v>281</v>
      </c>
      <c r="E196" s="7" t="s">
        <v>929</v>
      </c>
      <c r="F196" s="8">
        <v>-4.6399999999999997</v>
      </c>
      <c r="G196" s="9"/>
      <c r="H196" s="8">
        <f>SUM(OrderBal25[[#This Row],[Annual
(Actual)]:[Unpaid]])</f>
        <v>-4.6399999999999997</v>
      </c>
    </row>
    <row r="197" spans="1:8" x14ac:dyDescent="0.25">
      <c r="A197" s="7" t="s">
        <v>696</v>
      </c>
      <c r="B197" s="7" t="s">
        <v>383</v>
      </c>
      <c r="C197" s="7" t="s">
        <v>384</v>
      </c>
      <c r="D197" s="7" t="s">
        <v>990</v>
      </c>
      <c r="E197" s="7" t="s">
        <v>929</v>
      </c>
      <c r="F197" s="8">
        <v>76190.740000000005</v>
      </c>
      <c r="G197" s="9"/>
      <c r="H197" s="8">
        <f>SUM(OrderBal25[[#This Row],[Annual
(Actual)]:[Unpaid]])</f>
        <v>76190.740000000005</v>
      </c>
    </row>
    <row r="198" spans="1:8" x14ac:dyDescent="0.25">
      <c r="A198" s="7" t="s">
        <v>698</v>
      </c>
      <c r="B198" s="7" t="s">
        <v>386</v>
      </c>
      <c r="C198" s="7" t="s">
        <v>385</v>
      </c>
      <c r="D198" s="7" t="s">
        <v>990</v>
      </c>
      <c r="E198" s="7" t="s">
        <v>929</v>
      </c>
      <c r="F198" s="8">
        <v>143228.59</v>
      </c>
      <c r="G198" s="9"/>
      <c r="H198" s="8">
        <f>SUM(OrderBal25[[#This Row],[Annual
(Actual)]:[Unpaid]])</f>
        <v>143228.59</v>
      </c>
    </row>
    <row r="199" spans="1:8" ht="12" customHeight="1" x14ac:dyDescent="0.25">
      <c r="A199" s="7" t="s">
        <v>699</v>
      </c>
      <c r="B199" s="7" t="s">
        <v>387</v>
      </c>
      <c r="C199" s="7" t="s">
        <v>385</v>
      </c>
      <c r="D199" s="7" t="s">
        <v>204</v>
      </c>
      <c r="E199" s="7" t="s">
        <v>930</v>
      </c>
      <c r="F199" s="8">
        <v>0.05</v>
      </c>
      <c r="G199" s="10"/>
      <c r="H199" s="8">
        <f>SUM(OrderBal25[[#This Row],[Annual
(Actual)]:[Unpaid]])</f>
        <v>0.05</v>
      </c>
    </row>
    <row r="200" spans="1:8" x14ac:dyDescent="0.25">
      <c r="A200" s="7" t="s">
        <v>700</v>
      </c>
      <c r="B200" s="7" t="s">
        <v>388</v>
      </c>
      <c r="C200" s="7" t="s">
        <v>389</v>
      </c>
      <c r="D200" s="7" t="s">
        <v>990</v>
      </c>
      <c r="E200" s="7" t="s">
        <v>931</v>
      </c>
      <c r="F200" s="8">
        <v>534311.12</v>
      </c>
      <c r="G200" s="9"/>
      <c r="H200" s="8">
        <f>SUM(OrderBal25[[#This Row],[Annual
(Actual)]:[Unpaid]])</f>
        <v>534311.12</v>
      </c>
    </row>
    <row r="201" spans="1:8" ht="12" customHeight="1" x14ac:dyDescent="0.25">
      <c r="A201" s="7" t="s">
        <v>701</v>
      </c>
      <c r="B201" s="7" t="s">
        <v>390</v>
      </c>
      <c r="C201" s="7" t="s">
        <v>391</v>
      </c>
      <c r="D201" s="7" t="s">
        <v>990</v>
      </c>
      <c r="E201" s="7" t="s">
        <v>929</v>
      </c>
      <c r="F201" s="8">
        <v>154499.87</v>
      </c>
      <c r="G201" s="11"/>
      <c r="H201" s="8">
        <f>SUM(OrderBal25[[#This Row],[Annual
(Actual)]:[Unpaid]])</f>
        <v>154499.87</v>
      </c>
    </row>
    <row r="202" spans="1:8" x14ac:dyDescent="0.25">
      <c r="A202" s="7" t="s">
        <v>702</v>
      </c>
      <c r="B202" s="7" t="s">
        <v>392</v>
      </c>
      <c r="C202" s="7" t="s">
        <v>393</v>
      </c>
      <c r="D202" s="7" t="s">
        <v>990</v>
      </c>
      <c r="E202" s="7" t="s">
        <v>881</v>
      </c>
      <c r="F202" s="8">
        <v>45999.48</v>
      </c>
      <c r="G202" s="9"/>
      <c r="H202" s="8">
        <f>SUM(OrderBal25[[#This Row],[Annual
(Actual)]:[Unpaid]])</f>
        <v>45999.48</v>
      </c>
    </row>
    <row r="203" spans="1:8" x14ac:dyDescent="0.25">
      <c r="A203" s="7" t="s">
        <v>703</v>
      </c>
      <c r="B203" s="7" t="s">
        <v>394</v>
      </c>
      <c r="C203" s="7" t="s">
        <v>395</v>
      </c>
      <c r="D203" s="7" t="s">
        <v>990</v>
      </c>
      <c r="E203" s="7" t="s">
        <v>929</v>
      </c>
      <c r="F203" s="8">
        <v>1847733.6</v>
      </c>
      <c r="G203" s="9"/>
      <c r="H203" s="8">
        <f>SUM(OrderBal25[[#This Row],[Annual
(Actual)]:[Unpaid]])</f>
        <v>1847733.6</v>
      </c>
    </row>
    <row r="204" spans="1:8" x14ac:dyDescent="0.25">
      <c r="A204" s="7" t="s">
        <v>704</v>
      </c>
      <c r="B204" s="7" t="s">
        <v>396</v>
      </c>
      <c r="C204" s="7" t="s">
        <v>397</v>
      </c>
      <c r="D204" s="7" t="s">
        <v>843</v>
      </c>
      <c r="E204" s="7" t="s">
        <v>929</v>
      </c>
      <c r="F204" s="8">
        <v>0.02</v>
      </c>
      <c r="G204" s="9"/>
      <c r="H204" s="8">
        <f>SUM(OrderBal25[[#This Row],[Annual
(Actual)]:[Unpaid]])</f>
        <v>0.02</v>
      </c>
    </row>
    <row r="205" spans="1:8" x14ac:dyDescent="0.25">
      <c r="A205" s="7" t="s">
        <v>705</v>
      </c>
      <c r="B205" s="7" t="s">
        <v>818</v>
      </c>
      <c r="C205" s="7" t="s">
        <v>397</v>
      </c>
      <c r="D205" s="7" t="s">
        <v>990</v>
      </c>
      <c r="E205" s="7" t="s">
        <v>929</v>
      </c>
      <c r="F205" s="8">
        <v>1774840.32</v>
      </c>
      <c r="G205" s="9"/>
      <c r="H205" s="8">
        <f>SUM(OrderBal25[[#This Row],[Annual
(Actual)]:[Unpaid]])</f>
        <v>1774840.32</v>
      </c>
    </row>
    <row r="206" spans="1:8" x14ac:dyDescent="0.25">
      <c r="A206" s="7" t="s">
        <v>819</v>
      </c>
      <c r="B206" s="7" t="s">
        <v>820</v>
      </c>
      <c r="C206" s="7" t="s">
        <v>399</v>
      </c>
      <c r="D206" s="7" t="s">
        <v>990</v>
      </c>
      <c r="E206" s="7" t="s">
        <v>929</v>
      </c>
      <c r="F206" s="8">
        <v>807584.94</v>
      </c>
      <c r="G206" s="9"/>
      <c r="H206" s="8">
        <f>SUM(OrderBal25[[#This Row],[Annual
(Actual)]:[Unpaid]])</f>
        <v>807584.94</v>
      </c>
    </row>
    <row r="207" spans="1:8" ht="13.5" customHeight="1" x14ac:dyDescent="0.25">
      <c r="A207" s="7" t="s">
        <v>706</v>
      </c>
      <c r="B207" s="7" t="s">
        <v>398</v>
      </c>
      <c r="C207" s="7" t="s">
        <v>399</v>
      </c>
      <c r="D207" s="7" t="s">
        <v>892</v>
      </c>
      <c r="E207" s="7" t="s">
        <v>929</v>
      </c>
      <c r="F207" s="8">
        <v>0.02</v>
      </c>
      <c r="G207" s="9"/>
      <c r="H207" s="8">
        <f>SUM(OrderBal25[[#This Row],[Annual
(Actual)]:[Unpaid]])</f>
        <v>0.02</v>
      </c>
    </row>
    <row r="208" spans="1:8" x14ac:dyDescent="0.25">
      <c r="A208" s="7" t="s">
        <v>707</v>
      </c>
      <c r="B208" s="7" t="s">
        <v>400</v>
      </c>
      <c r="C208" s="7" t="s">
        <v>401</v>
      </c>
      <c r="D208" s="7" t="s">
        <v>913</v>
      </c>
      <c r="E208" s="7" t="s">
        <v>931</v>
      </c>
      <c r="F208" s="8">
        <v>-93782.01</v>
      </c>
      <c r="G208" s="9"/>
      <c r="H208" s="8">
        <f>SUM(OrderBal25[[#This Row],[Annual
(Actual)]:[Unpaid]])</f>
        <v>-93782.01</v>
      </c>
    </row>
    <row r="209" spans="1:8" x14ac:dyDescent="0.25">
      <c r="A209" s="7" t="s">
        <v>708</v>
      </c>
      <c r="B209" s="7" t="s">
        <v>402</v>
      </c>
      <c r="C209" s="7" t="s">
        <v>397</v>
      </c>
      <c r="D209" s="7" t="s">
        <v>990</v>
      </c>
      <c r="E209" s="7" t="s">
        <v>881</v>
      </c>
      <c r="F209" s="8">
        <v>145991.25</v>
      </c>
      <c r="G209" s="9"/>
      <c r="H209" s="8">
        <f>SUM(OrderBal25[[#This Row],[Annual
(Actual)]:[Unpaid]])</f>
        <v>145991.25</v>
      </c>
    </row>
    <row r="210" spans="1:8" x14ac:dyDescent="0.25">
      <c r="A210" s="7" t="s">
        <v>709</v>
      </c>
      <c r="B210" s="7" t="s">
        <v>403</v>
      </c>
      <c r="C210" s="7" t="s">
        <v>404</v>
      </c>
      <c r="D210" s="7" t="s">
        <v>990</v>
      </c>
      <c r="E210" s="7" t="s">
        <v>881</v>
      </c>
      <c r="F210" s="8">
        <v>1067831.21</v>
      </c>
      <c r="G210" s="9"/>
      <c r="H210" s="8">
        <f>SUM(OrderBal25[[#This Row],[Annual
(Actual)]:[Unpaid]])</f>
        <v>1067831.21</v>
      </c>
    </row>
    <row r="211" spans="1:8" x14ac:dyDescent="0.25">
      <c r="A211" s="7" t="s">
        <v>710</v>
      </c>
      <c r="B211" s="7" t="s">
        <v>405</v>
      </c>
      <c r="C211" s="7" t="s">
        <v>406</v>
      </c>
      <c r="D211" s="7" t="s">
        <v>990</v>
      </c>
      <c r="E211" s="7" t="s">
        <v>881</v>
      </c>
      <c r="F211" s="8">
        <v>24046.560000000001</v>
      </c>
      <c r="G211" s="9"/>
      <c r="H211" s="8">
        <f>SUM(OrderBal25[[#This Row],[Annual
(Actual)]:[Unpaid]])</f>
        <v>24046.560000000001</v>
      </c>
    </row>
    <row r="212" spans="1:8" x14ac:dyDescent="0.25">
      <c r="A212" s="7" t="s">
        <v>711</v>
      </c>
      <c r="B212" s="7" t="s">
        <v>407</v>
      </c>
      <c r="C212" s="7" t="s">
        <v>408</v>
      </c>
      <c r="D212" s="7" t="s">
        <v>990</v>
      </c>
      <c r="E212" s="7" t="s">
        <v>929</v>
      </c>
      <c r="F212" s="8">
        <v>53953.919999999998</v>
      </c>
      <c r="G212" s="9"/>
      <c r="H212" s="8">
        <f>SUM(OrderBal25[[#This Row],[Annual
(Actual)]:[Unpaid]])</f>
        <v>53953.919999999998</v>
      </c>
    </row>
    <row r="213" spans="1:8" x14ac:dyDescent="0.25">
      <c r="A213" s="7" t="s">
        <v>712</v>
      </c>
      <c r="B213" s="7" t="s">
        <v>409</v>
      </c>
      <c r="C213" s="7" t="s">
        <v>410</v>
      </c>
      <c r="D213" s="7" t="s">
        <v>990</v>
      </c>
      <c r="E213" s="7" t="s">
        <v>929</v>
      </c>
      <c r="F213" s="8">
        <v>1799290.57</v>
      </c>
      <c r="G213" s="9"/>
      <c r="H213" s="8">
        <f>SUM(OrderBal25[[#This Row],[Annual
(Actual)]:[Unpaid]])</f>
        <v>1799290.57</v>
      </c>
    </row>
    <row r="214" spans="1:8" x14ac:dyDescent="0.25">
      <c r="A214" s="7" t="s">
        <v>713</v>
      </c>
      <c r="B214" s="7" t="s">
        <v>411</v>
      </c>
      <c r="C214" s="7" t="s">
        <v>412</v>
      </c>
      <c r="D214" s="7" t="s">
        <v>990</v>
      </c>
      <c r="E214" s="7" t="s">
        <v>929</v>
      </c>
      <c r="F214" s="8">
        <v>4357.78</v>
      </c>
      <c r="G214" s="9"/>
      <c r="H214" s="8">
        <f>SUM(OrderBal25[[#This Row],[Annual
(Actual)]:[Unpaid]])</f>
        <v>4357.78</v>
      </c>
    </row>
    <row r="215" spans="1:8" x14ac:dyDescent="0.25">
      <c r="A215" s="7" t="s">
        <v>714</v>
      </c>
      <c r="B215" s="7" t="s">
        <v>413</v>
      </c>
      <c r="C215" s="7" t="s">
        <v>414</v>
      </c>
      <c r="D215" s="7" t="s">
        <v>990</v>
      </c>
      <c r="E215" s="7" t="s">
        <v>931</v>
      </c>
      <c r="F215" s="8">
        <v>-43167.12</v>
      </c>
      <c r="G215" s="9"/>
      <c r="H215" s="8">
        <f>SUM(OrderBal25[[#This Row],[Annual
(Actual)]:[Unpaid]])</f>
        <v>-43167.12</v>
      </c>
    </row>
    <row r="216" spans="1:8" x14ac:dyDescent="0.25">
      <c r="A216" s="7" t="s">
        <v>715</v>
      </c>
      <c r="B216" s="7" t="s">
        <v>415</v>
      </c>
      <c r="C216" s="7" t="s">
        <v>416</v>
      </c>
      <c r="D216" s="7" t="s">
        <v>983</v>
      </c>
      <c r="E216" s="7" t="s">
        <v>881</v>
      </c>
      <c r="F216" s="8">
        <v>0.64</v>
      </c>
      <c r="G216" s="9"/>
      <c r="H216" s="8">
        <f>SUM(OrderBal25[[#This Row],[Annual
(Actual)]:[Unpaid]])</f>
        <v>0.64</v>
      </c>
    </row>
    <row r="217" spans="1:8" x14ac:dyDescent="0.25">
      <c r="A217" s="7" t="s">
        <v>844</v>
      </c>
      <c r="B217" s="7" t="s">
        <v>893</v>
      </c>
      <c r="C217" s="7" t="s">
        <v>845</v>
      </c>
      <c r="D217" s="7" t="s">
        <v>990</v>
      </c>
      <c r="E217" s="7" t="s">
        <v>929</v>
      </c>
      <c r="F217" s="8">
        <v>233333.28</v>
      </c>
      <c r="G217" s="9"/>
      <c r="H217" s="8">
        <f>SUM(OrderBal25[[#This Row],[Annual
(Actual)]:[Unpaid]])</f>
        <v>233333.28</v>
      </c>
    </row>
    <row r="218" spans="1:8" x14ac:dyDescent="0.25">
      <c r="A218" s="7" t="s">
        <v>716</v>
      </c>
      <c r="B218" s="7" t="s">
        <v>417</v>
      </c>
      <c r="C218" s="7" t="s">
        <v>418</v>
      </c>
      <c r="D218" s="7" t="s">
        <v>990</v>
      </c>
      <c r="E218" s="7" t="s">
        <v>929</v>
      </c>
      <c r="F218" s="8">
        <v>592625.72</v>
      </c>
      <c r="G218" s="9"/>
      <c r="H218" s="8">
        <f>SUM(OrderBal25[[#This Row],[Annual
(Actual)]:[Unpaid]])</f>
        <v>592625.72</v>
      </c>
    </row>
    <row r="219" spans="1:8" x14ac:dyDescent="0.25">
      <c r="A219" s="7" t="s">
        <v>717</v>
      </c>
      <c r="B219" s="7" t="s">
        <v>419</v>
      </c>
      <c r="C219" s="7" t="s">
        <v>420</v>
      </c>
      <c r="D219" s="7" t="s">
        <v>91</v>
      </c>
      <c r="E219" s="7" t="s">
        <v>57</v>
      </c>
      <c r="F219" s="8">
        <v>549698</v>
      </c>
      <c r="G219" s="9"/>
      <c r="H219" s="8">
        <f>SUM(OrderBal25[[#This Row],[Annual
(Actual)]:[Unpaid]])</f>
        <v>549698</v>
      </c>
    </row>
    <row r="220" spans="1:8" x14ac:dyDescent="0.25">
      <c r="A220" s="7" t="s">
        <v>718</v>
      </c>
      <c r="B220" s="7" t="s">
        <v>421</v>
      </c>
      <c r="C220" s="7" t="s">
        <v>422</v>
      </c>
      <c r="D220" s="7" t="s">
        <v>990</v>
      </c>
      <c r="E220" s="7" t="s">
        <v>929</v>
      </c>
      <c r="F220" s="8">
        <v>424408.32000000001</v>
      </c>
      <c r="G220" s="9"/>
      <c r="H220" s="8">
        <f>SUM(OrderBal25[[#This Row],[Annual
(Actual)]:[Unpaid]])</f>
        <v>424408.32000000001</v>
      </c>
    </row>
    <row r="221" spans="1:8" x14ac:dyDescent="0.25">
      <c r="A221" s="7" t="s">
        <v>719</v>
      </c>
      <c r="B221" s="7" t="s">
        <v>423</v>
      </c>
      <c r="C221" s="7" t="s">
        <v>422</v>
      </c>
      <c r="D221" s="7" t="s">
        <v>990</v>
      </c>
      <c r="E221" s="7" t="s">
        <v>929</v>
      </c>
      <c r="F221" s="8">
        <v>29624.799999999999</v>
      </c>
      <c r="G221" s="9"/>
      <c r="H221" s="8">
        <f>SUM(OrderBal25[[#This Row],[Annual
(Actual)]:[Unpaid]])</f>
        <v>29624.799999999999</v>
      </c>
    </row>
    <row r="222" spans="1:8" x14ac:dyDescent="0.25">
      <c r="A222" s="7" t="s">
        <v>798</v>
      </c>
      <c r="B222" s="7" t="s">
        <v>799</v>
      </c>
      <c r="C222" s="7" t="s">
        <v>422</v>
      </c>
      <c r="D222" s="7" t="s">
        <v>812</v>
      </c>
      <c r="E222" s="7" t="s">
        <v>985</v>
      </c>
      <c r="F222" s="8">
        <v>612</v>
      </c>
      <c r="G222" s="9"/>
      <c r="H222" s="8">
        <f>SUM(OrderBal25[[#This Row],[Annual
(Actual)]:[Unpaid]])</f>
        <v>612</v>
      </c>
    </row>
    <row r="223" spans="1:8" x14ac:dyDescent="0.25">
      <c r="A223" s="7" t="s">
        <v>720</v>
      </c>
      <c r="B223" s="7" t="s">
        <v>424</v>
      </c>
      <c r="C223" s="7" t="s">
        <v>425</v>
      </c>
      <c r="D223" s="7" t="s">
        <v>990</v>
      </c>
      <c r="E223" s="7" t="s">
        <v>929</v>
      </c>
      <c r="F223" s="8">
        <v>112970.52</v>
      </c>
      <c r="G223" s="9"/>
      <c r="H223" s="8">
        <f>SUM(OrderBal25[[#This Row],[Annual
(Actual)]:[Unpaid]])</f>
        <v>112970.52</v>
      </c>
    </row>
    <row r="224" spans="1:8" x14ac:dyDescent="0.25">
      <c r="A224" s="7" t="s">
        <v>721</v>
      </c>
      <c r="B224" s="7" t="s">
        <v>427</v>
      </c>
      <c r="C224" s="7" t="s">
        <v>426</v>
      </c>
      <c r="D224" s="7" t="s">
        <v>990</v>
      </c>
      <c r="E224" s="7" t="s">
        <v>929</v>
      </c>
      <c r="F224" s="8">
        <v>4610414</v>
      </c>
      <c r="G224" s="9"/>
      <c r="H224" s="8">
        <f>SUM(OrderBal25[[#This Row],[Annual
(Actual)]:[Unpaid]])</f>
        <v>4610414</v>
      </c>
    </row>
    <row r="225" spans="1:8" x14ac:dyDescent="0.25">
      <c r="A225" s="7" t="s">
        <v>722</v>
      </c>
      <c r="B225" s="7" t="s">
        <v>428</v>
      </c>
      <c r="C225" s="7" t="s">
        <v>426</v>
      </c>
      <c r="D225" s="7" t="s">
        <v>990</v>
      </c>
      <c r="E225" s="7" t="s">
        <v>929</v>
      </c>
      <c r="F225" s="8">
        <v>418940.94</v>
      </c>
      <c r="G225" s="9"/>
      <c r="H225" s="8">
        <f>SUM(OrderBal25[[#This Row],[Annual
(Actual)]:[Unpaid]])</f>
        <v>418940.94</v>
      </c>
    </row>
    <row r="226" spans="1:8" x14ac:dyDescent="0.25">
      <c r="A226" s="7" t="s">
        <v>723</v>
      </c>
      <c r="B226" s="7" t="s">
        <v>429</v>
      </c>
      <c r="C226" s="7" t="s">
        <v>430</v>
      </c>
      <c r="D226" s="7" t="s">
        <v>990</v>
      </c>
      <c r="E226" s="7" t="s">
        <v>929</v>
      </c>
      <c r="F226" s="8">
        <v>35312.400000000001</v>
      </c>
      <c r="G226" s="9"/>
      <c r="H226" s="8">
        <f>SUM(OrderBal25[[#This Row],[Annual
(Actual)]:[Unpaid]])</f>
        <v>35312.400000000001</v>
      </c>
    </row>
    <row r="227" spans="1:8" x14ac:dyDescent="0.25">
      <c r="A227" s="7" t="s">
        <v>724</v>
      </c>
      <c r="B227" s="7" t="s">
        <v>431</v>
      </c>
      <c r="C227" s="7" t="s">
        <v>432</v>
      </c>
      <c r="D227" s="7" t="s">
        <v>990</v>
      </c>
      <c r="E227" s="7" t="s">
        <v>48</v>
      </c>
      <c r="F227" s="8">
        <v>148737.26</v>
      </c>
      <c r="G227" s="9"/>
      <c r="H227" s="8">
        <f>SUM(OrderBal25[[#This Row],[Annual
(Actual)]:[Unpaid]])</f>
        <v>148737.26</v>
      </c>
    </row>
    <row r="228" spans="1:8" x14ac:dyDescent="0.25">
      <c r="A228" s="7" t="s">
        <v>725</v>
      </c>
      <c r="B228" s="7" t="s">
        <v>433</v>
      </c>
      <c r="C228" s="7" t="s">
        <v>432</v>
      </c>
      <c r="D228" s="7" t="s">
        <v>990</v>
      </c>
      <c r="E228" s="7" t="s">
        <v>881</v>
      </c>
      <c r="F228" s="8">
        <v>4013376.16</v>
      </c>
      <c r="G228" s="9"/>
      <c r="H228" s="8">
        <f>SUM(OrderBal25[[#This Row],[Annual
(Actual)]:[Unpaid]])</f>
        <v>4013376.16</v>
      </c>
    </row>
    <row r="229" spans="1:8" x14ac:dyDescent="0.25">
      <c r="A229" s="7" t="s">
        <v>726</v>
      </c>
      <c r="B229" s="7" t="s">
        <v>434</v>
      </c>
      <c r="C229" s="7" t="s">
        <v>435</v>
      </c>
      <c r="D229" s="7" t="s">
        <v>990</v>
      </c>
      <c r="E229" s="7" t="s">
        <v>929</v>
      </c>
      <c r="F229" s="8">
        <v>67291.73</v>
      </c>
      <c r="G229" s="9"/>
      <c r="H229" s="8">
        <f>SUM(OrderBal25[[#This Row],[Annual
(Actual)]:[Unpaid]])</f>
        <v>67291.73</v>
      </c>
    </row>
    <row r="230" spans="1:8" x14ac:dyDescent="0.25">
      <c r="A230" s="7" t="s">
        <v>727</v>
      </c>
      <c r="B230" s="7" t="s">
        <v>436</v>
      </c>
      <c r="C230" s="7" t="s">
        <v>437</v>
      </c>
      <c r="D230" s="7" t="s">
        <v>990</v>
      </c>
      <c r="E230" s="7" t="s">
        <v>929</v>
      </c>
      <c r="F230" s="8">
        <v>123799.99</v>
      </c>
      <c r="G230" s="9"/>
      <c r="H230" s="8">
        <f>SUM(OrderBal25[[#This Row],[Annual
(Actual)]:[Unpaid]])</f>
        <v>123799.99</v>
      </c>
    </row>
    <row r="231" spans="1:8" x14ac:dyDescent="0.25">
      <c r="A231" s="7" t="s">
        <v>728</v>
      </c>
      <c r="B231" s="7" t="s">
        <v>438</v>
      </c>
      <c r="C231" s="7" t="s">
        <v>439</v>
      </c>
      <c r="D231" s="7" t="s">
        <v>990</v>
      </c>
      <c r="E231" s="7" t="s">
        <v>881</v>
      </c>
      <c r="F231" s="8">
        <v>65071.7</v>
      </c>
      <c r="G231" s="9"/>
      <c r="H231" s="8">
        <f>SUM(OrderBal25[[#This Row],[Annual
(Actual)]:[Unpaid]])</f>
        <v>65071.7</v>
      </c>
    </row>
    <row r="232" spans="1:8" x14ac:dyDescent="0.25">
      <c r="A232" s="7" t="s">
        <v>729</v>
      </c>
      <c r="B232" s="7" t="s">
        <v>440</v>
      </c>
      <c r="C232" s="7" t="s">
        <v>441</v>
      </c>
      <c r="D232" s="7" t="s">
        <v>990</v>
      </c>
      <c r="E232" s="7" t="s">
        <v>929</v>
      </c>
      <c r="F232" s="8">
        <v>5221820.08</v>
      </c>
      <c r="G232" s="9"/>
      <c r="H232" s="8">
        <f>SUM(OrderBal25[[#This Row],[Annual
(Actual)]:[Unpaid]])</f>
        <v>5221820.08</v>
      </c>
    </row>
    <row r="233" spans="1:8" x14ac:dyDescent="0.25">
      <c r="A233" s="7" t="s">
        <v>730</v>
      </c>
      <c r="B233" s="7" t="s">
        <v>442</v>
      </c>
      <c r="C233" s="7" t="s">
        <v>441</v>
      </c>
      <c r="D233" s="7" t="s">
        <v>990</v>
      </c>
      <c r="E233" s="7" t="s">
        <v>929</v>
      </c>
      <c r="F233" s="8">
        <v>1411249.96</v>
      </c>
      <c r="G233" s="9"/>
      <c r="H233" s="8">
        <f>SUM(OrderBal25[[#This Row],[Annual
(Actual)]:[Unpaid]])</f>
        <v>1411249.96</v>
      </c>
    </row>
    <row r="234" spans="1:8" x14ac:dyDescent="0.25">
      <c r="A234" s="7" t="s">
        <v>731</v>
      </c>
      <c r="B234" s="7" t="s">
        <v>443</v>
      </c>
      <c r="C234" s="7" t="s">
        <v>444</v>
      </c>
      <c r="D234" s="7" t="s">
        <v>990</v>
      </c>
      <c r="E234" s="7" t="s">
        <v>929</v>
      </c>
      <c r="F234" s="8">
        <v>38640.480000000003</v>
      </c>
      <c r="G234" s="9"/>
      <c r="H234" s="8">
        <f>SUM(OrderBal25[[#This Row],[Annual
(Actual)]:[Unpaid]])</f>
        <v>38640.480000000003</v>
      </c>
    </row>
    <row r="235" spans="1:8" x14ac:dyDescent="0.25">
      <c r="A235" s="7" t="s">
        <v>828</v>
      </c>
      <c r="B235" s="7" t="s">
        <v>829</v>
      </c>
      <c r="C235" s="7" t="s">
        <v>830</v>
      </c>
      <c r="D235" s="7" t="s">
        <v>990</v>
      </c>
      <c r="E235" s="7" t="s">
        <v>929</v>
      </c>
      <c r="F235" s="8">
        <v>844804.24</v>
      </c>
      <c r="G235" s="9"/>
      <c r="H235" s="8">
        <f>SUM(OrderBal25[[#This Row],[Annual
(Actual)]:[Unpaid]])</f>
        <v>844804.24</v>
      </c>
    </row>
    <row r="236" spans="1:8" x14ac:dyDescent="0.25">
      <c r="A236" s="7" t="s">
        <v>732</v>
      </c>
      <c r="B236" s="7" t="s">
        <v>445</v>
      </c>
      <c r="C236" s="7" t="s">
        <v>446</v>
      </c>
      <c r="D236" s="7" t="s">
        <v>990</v>
      </c>
      <c r="E236" s="7" t="s">
        <v>929</v>
      </c>
      <c r="F236" s="8">
        <v>907438</v>
      </c>
      <c r="G236" s="9"/>
      <c r="H236" s="8">
        <f>SUM(OrderBal25[[#This Row],[Annual
(Actual)]:[Unpaid]])</f>
        <v>907438</v>
      </c>
    </row>
    <row r="237" spans="1:8" x14ac:dyDescent="0.25">
      <c r="A237" s="7" t="s">
        <v>733</v>
      </c>
      <c r="B237" s="7" t="s">
        <v>447</v>
      </c>
      <c r="C237" s="7" t="s">
        <v>448</v>
      </c>
      <c r="D237" s="7" t="s">
        <v>990</v>
      </c>
      <c r="E237" s="7" t="s">
        <v>931</v>
      </c>
      <c r="F237" s="8">
        <v>416656.64000000001</v>
      </c>
      <c r="G237" s="9"/>
      <c r="H237" s="8">
        <f>SUM(OrderBal25[[#This Row],[Annual
(Actual)]:[Unpaid]])</f>
        <v>416656.64000000001</v>
      </c>
    </row>
    <row r="238" spans="1:8" x14ac:dyDescent="0.25">
      <c r="A238" s="7" t="s">
        <v>734</v>
      </c>
      <c r="B238" s="7" t="s">
        <v>449</v>
      </c>
      <c r="C238" s="7" t="s">
        <v>448</v>
      </c>
      <c r="D238" s="7" t="s">
        <v>504</v>
      </c>
      <c r="E238" s="7" t="s">
        <v>931</v>
      </c>
      <c r="F238" s="8">
        <v>0.01</v>
      </c>
      <c r="G238" s="9"/>
      <c r="H238" s="8">
        <f>SUM(OrderBal25[[#This Row],[Annual
(Actual)]:[Unpaid]])</f>
        <v>0.01</v>
      </c>
    </row>
    <row r="239" spans="1:8" x14ac:dyDescent="0.25">
      <c r="A239" s="7" t="s">
        <v>735</v>
      </c>
      <c r="B239" s="7" t="s">
        <v>450</v>
      </c>
      <c r="C239" s="7" t="s">
        <v>451</v>
      </c>
      <c r="D239" s="7" t="s">
        <v>842</v>
      </c>
      <c r="E239" s="7" t="s">
        <v>929</v>
      </c>
      <c r="F239" s="8">
        <v>-0.03</v>
      </c>
      <c r="G239" s="9"/>
      <c r="H239" s="8">
        <f>SUM(OrderBal25[[#This Row],[Annual
(Actual)]:[Unpaid]])</f>
        <v>-0.03</v>
      </c>
    </row>
    <row r="240" spans="1:8" x14ac:dyDescent="0.25">
      <c r="A240" s="7" t="s">
        <v>736</v>
      </c>
      <c r="B240" s="7" t="s">
        <v>452</v>
      </c>
      <c r="C240" s="7" t="s">
        <v>453</v>
      </c>
      <c r="D240" s="7" t="s">
        <v>990</v>
      </c>
      <c r="E240" s="7" t="s">
        <v>929</v>
      </c>
      <c r="F240" s="8">
        <v>296142.09999999998</v>
      </c>
      <c r="G240" s="9"/>
      <c r="H240" s="8">
        <f>SUM(OrderBal25[[#This Row],[Annual
(Actual)]:[Unpaid]])</f>
        <v>296142.09999999998</v>
      </c>
    </row>
    <row r="241" spans="1:8" x14ac:dyDescent="0.25">
      <c r="A241" s="7" t="s">
        <v>962</v>
      </c>
      <c r="B241" s="7" t="s">
        <v>963</v>
      </c>
      <c r="C241" s="7" t="s">
        <v>964</v>
      </c>
      <c r="D241" s="7" t="s">
        <v>990</v>
      </c>
      <c r="E241" s="7" t="s">
        <v>929</v>
      </c>
      <c r="F241" s="8">
        <v>58731.96</v>
      </c>
      <c r="G241" s="9"/>
      <c r="H241" s="8">
        <f>SUM(OrderBal25[[#This Row],[Annual
(Actual)]:[Unpaid]])</f>
        <v>58731.96</v>
      </c>
    </row>
    <row r="242" spans="1:8" x14ac:dyDescent="0.25">
      <c r="A242" s="7" t="s">
        <v>737</v>
      </c>
      <c r="B242" s="7" t="s">
        <v>738</v>
      </c>
      <c r="C242" s="7" t="s">
        <v>739</v>
      </c>
      <c r="D242" s="7" t="s">
        <v>990</v>
      </c>
      <c r="E242" s="7" t="s">
        <v>929</v>
      </c>
      <c r="F242" s="8">
        <v>77480</v>
      </c>
      <c r="G242" s="9"/>
      <c r="H242" s="8">
        <f>SUM(OrderBal25[[#This Row],[Annual
(Actual)]:[Unpaid]])</f>
        <v>77480</v>
      </c>
    </row>
    <row r="243" spans="1:8" x14ac:dyDescent="0.25">
      <c r="A243" s="7" t="s">
        <v>986</v>
      </c>
      <c r="B243" s="7" t="s">
        <v>987</v>
      </c>
      <c r="C243" s="7" t="s">
        <v>988</v>
      </c>
      <c r="D243" s="7" t="s">
        <v>990</v>
      </c>
      <c r="E243" s="7" t="s">
        <v>929</v>
      </c>
      <c r="F243" s="8">
        <v>712710</v>
      </c>
      <c r="G243" s="9"/>
      <c r="H243" s="8">
        <f>SUM(OrderBal25[[#This Row],[Annual
(Actual)]:[Unpaid]])</f>
        <v>712710</v>
      </c>
    </row>
    <row r="244" spans="1:8" x14ac:dyDescent="0.25">
      <c r="A244" s="7" t="s">
        <v>740</v>
      </c>
      <c r="B244" s="7" t="s">
        <v>454</v>
      </c>
      <c r="C244" s="7" t="s">
        <v>455</v>
      </c>
      <c r="D244" s="7" t="s">
        <v>990</v>
      </c>
      <c r="E244" s="7" t="s">
        <v>929</v>
      </c>
      <c r="F244" s="8">
        <v>116736.44</v>
      </c>
      <c r="G244" s="9"/>
      <c r="H244" s="8">
        <f>SUM(OrderBal25[[#This Row],[Annual
(Actual)]:[Unpaid]])</f>
        <v>116736.44</v>
      </c>
    </row>
    <row r="245" spans="1:8" x14ac:dyDescent="0.25">
      <c r="A245" s="7" t="s">
        <v>741</v>
      </c>
      <c r="B245" s="7" t="s">
        <v>456</v>
      </c>
      <c r="C245" s="7" t="s">
        <v>455</v>
      </c>
      <c r="D245" s="7" t="s">
        <v>990</v>
      </c>
      <c r="E245" s="7" t="s">
        <v>881</v>
      </c>
      <c r="F245" s="8">
        <v>129166.69</v>
      </c>
      <c r="G245" s="9"/>
      <c r="H245" s="8">
        <f>SUM(OrderBal25[[#This Row],[Annual
(Actual)]:[Unpaid]])</f>
        <v>129166.69</v>
      </c>
    </row>
    <row r="246" spans="1:8" x14ac:dyDescent="0.25">
      <c r="A246" s="7" t="s">
        <v>742</v>
      </c>
      <c r="B246" s="7" t="s">
        <v>458</v>
      </c>
      <c r="C246" s="7" t="s">
        <v>459</v>
      </c>
      <c r="D246" s="7" t="s">
        <v>990</v>
      </c>
      <c r="E246" s="7" t="s">
        <v>929</v>
      </c>
      <c r="F246" s="8">
        <v>1609743.2</v>
      </c>
      <c r="G246" s="9"/>
      <c r="H246" s="8">
        <f>SUM(OrderBal25[[#This Row],[Annual
(Actual)]:[Unpaid]])</f>
        <v>1609743.2</v>
      </c>
    </row>
    <row r="247" spans="1:8" x14ac:dyDescent="0.25">
      <c r="A247" s="7" t="s">
        <v>743</v>
      </c>
      <c r="B247" s="7" t="s">
        <v>460</v>
      </c>
      <c r="C247" s="7" t="s">
        <v>459</v>
      </c>
      <c r="D247" s="7" t="s">
        <v>990</v>
      </c>
      <c r="E247" s="7" t="s">
        <v>881</v>
      </c>
      <c r="F247" s="8">
        <v>152968.43</v>
      </c>
      <c r="G247" s="9"/>
      <c r="H247" s="8">
        <f>SUM(OrderBal25[[#This Row],[Annual
(Actual)]:[Unpaid]])</f>
        <v>152968.43</v>
      </c>
    </row>
    <row r="248" spans="1:8" x14ac:dyDescent="0.25">
      <c r="A248" s="7" t="s">
        <v>744</v>
      </c>
      <c r="B248" s="7" t="s">
        <v>461</v>
      </c>
      <c r="C248" s="7" t="s">
        <v>462</v>
      </c>
      <c r="D248" s="7" t="s">
        <v>990</v>
      </c>
      <c r="E248" s="7" t="s">
        <v>881</v>
      </c>
      <c r="F248" s="8">
        <v>41414.21</v>
      </c>
      <c r="G248" s="9"/>
      <c r="H248" s="8">
        <f>SUM(OrderBal25[[#This Row],[Annual
(Actual)]:[Unpaid]])</f>
        <v>41414.21</v>
      </c>
    </row>
    <row r="249" spans="1:8" x14ac:dyDescent="0.25">
      <c r="A249" s="7" t="s">
        <v>745</v>
      </c>
      <c r="B249" s="7" t="s">
        <v>463</v>
      </c>
      <c r="C249" s="7" t="s">
        <v>464</v>
      </c>
      <c r="D249" s="7" t="s">
        <v>990</v>
      </c>
      <c r="E249" s="7" t="s">
        <v>929</v>
      </c>
      <c r="F249" s="8">
        <v>43027.199999999997</v>
      </c>
      <c r="G249" s="9"/>
      <c r="H249" s="8">
        <f>SUM(OrderBal25[[#This Row],[Annual
(Actual)]:[Unpaid]])</f>
        <v>43027.199999999997</v>
      </c>
    </row>
    <row r="250" spans="1:8" x14ac:dyDescent="0.25">
      <c r="A250" s="7" t="s">
        <v>746</v>
      </c>
      <c r="B250" s="7" t="s">
        <v>831</v>
      </c>
      <c r="C250" s="7" t="s">
        <v>465</v>
      </c>
      <c r="D250" s="7" t="s">
        <v>990</v>
      </c>
      <c r="E250" s="7" t="s">
        <v>929</v>
      </c>
      <c r="F250" s="8">
        <v>67430.990000000005</v>
      </c>
      <c r="G250" s="9"/>
      <c r="H250" s="8">
        <f>SUM(OrderBal25[[#This Row],[Annual
(Actual)]:[Unpaid]])</f>
        <v>67430.990000000005</v>
      </c>
    </row>
    <row r="251" spans="1:8" x14ac:dyDescent="0.25">
      <c r="A251" s="7" t="s">
        <v>747</v>
      </c>
      <c r="B251" s="7" t="s">
        <v>466</v>
      </c>
      <c r="C251" s="7" t="s">
        <v>465</v>
      </c>
      <c r="D251" s="7" t="s">
        <v>990</v>
      </c>
      <c r="E251" s="7" t="s">
        <v>929</v>
      </c>
      <c r="F251" s="8">
        <v>185730.84</v>
      </c>
      <c r="G251" s="9"/>
      <c r="H251" s="8">
        <f>SUM(OrderBal25[[#This Row],[Annual
(Actual)]:[Unpaid]])</f>
        <v>185730.84</v>
      </c>
    </row>
    <row r="252" spans="1:8" x14ac:dyDescent="0.25">
      <c r="A252" s="7" t="s">
        <v>748</v>
      </c>
      <c r="B252" s="7" t="s">
        <v>467</v>
      </c>
      <c r="C252" s="7" t="s">
        <v>468</v>
      </c>
      <c r="D252" s="7" t="s">
        <v>990</v>
      </c>
      <c r="E252" s="7" t="s">
        <v>929</v>
      </c>
      <c r="F252" s="8">
        <v>103771.97</v>
      </c>
      <c r="G252" s="9"/>
      <c r="H252" s="8">
        <f>SUM(OrderBal25[[#This Row],[Annual
(Actual)]:[Unpaid]])</f>
        <v>103771.97</v>
      </c>
    </row>
    <row r="253" spans="1:8" x14ac:dyDescent="0.25">
      <c r="A253" s="7" t="s">
        <v>749</v>
      </c>
      <c r="B253" s="7" t="s">
        <v>469</v>
      </c>
      <c r="C253" s="7" t="s">
        <v>470</v>
      </c>
      <c r="D253" s="7" t="s">
        <v>990</v>
      </c>
      <c r="E253" s="7" t="s">
        <v>929</v>
      </c>
      <c r="F253" s="8">
        <v>37552.519999999997</v>
      </c>
      <c r="G253" s="9"/>
      <c r="H253" s="8">
        <f>SUM(OrderBal25[[#This Row],[Annual
(Actual)]:[Unpaid]])</f>
        <v>37552.519999999997</v>
      </c>
    </row>
    <row r="254" spans="1:8" x14ac:dyDescent="0.25">
      <c r="A254" s="7" t="s">
        <v>750</v>
      </c>
      <c r="B254" s="7" t="s">
        <v>471</v>
      </c>
      <c r="C254" s="7" t="s">
        <v>472</v>
      </c>
      <c r="D254" s="7" t="s">
        <v>842</v>
      </c>
      <c r="E254" s="7" t="s">
        <v>929</v>
      </c>
      <c r="F254" s="8">
        <v>-0.02</v>
      </c>
      <c r="G254" s="9"/>
      <c r="H254" s="8">
        <f>SUM(OrderBal25[[#This Row],[Annual
(Actual)]:[Unpaid]])</f>
        <v>-0.02</v>
      </c>
    </row>
    <row r="255" spans="1:8" x14ac:dyDescent="0.25">
      <c r="A255" s="7" t="s">
        <v>751</v>
      </c>
      <c r="B255" s="7" t="s">
        <v>473</v>
      </c>
      <c r="C255" s="7" t="s">
        <v>474</v>
      </c>
      <c r="D255" s="7" t="s">
        <v>983</v>
      </c>
      <c r="E255" s="7" t="s">
        <v>929</v>
      </c>
      <c r="F255" s="8">
        <v>536250</v>
      </c>
      <c r="G255" s="9"/>
      <c r="H255" s="8">
        <f>SUM(OrderBal25[[#This Row],[Annual
(Actual)]:[Unpaid]])</f>
        <v>536250</v>
      </c>
    </row>
    <row r="256" spans="1:8" x14ac:dyDescent="0.25">
      <c r="A256" s="7" t="s">
        <v>752</v>
      </c>
      <c r="B256" s="7" t="s">
        <v>475</v>
      </c>
      <c r="C256" s="7" t="s">
        <v>476</v>
      </c>
      <c r="D256" s="7" t="s">
        <v>990</v>
      </c>
      <c r="E256" s="7" t="s">
        <v>929</v>
      </c>
      <c r="F256" s="8">
        <v>3912360.22</v>
      </c>
      <c r="G256" s="9"/>
      <c r="H256" s="8">
        <f>SUM(OrderBal25[[#This Row],[Annual
(Actual)]:[Unpaid]])</f>
        <v>3912360.22</v>
      </c>
    </row>
    <row r="257" spans="1:8" x14ac:dyDescent="0.25">
      <c r="A257" s="7" t="s">
        <v>753</v>
      </c>
      <c r="B257" s="7" t="s">
        <v>477</v>
      </c>
      <c r="C257" s="7" t="s">
        <v>478</v>
      </c>
      <c r="D257" s="7" t="s">
        <v>990</v>
      </c>
      <c r="E257" s="7" t="s">
        <v>929</v>
      </c>
      <c r="F257" s="8">
        <v>77387.460000000006</v>
      </c>
      <c r="G257" s="9"/>
      <c r="H257" s="8">
        <f>SUM(OrderBal25[[#This Row],[Annual
(Actual)]:[Unpaid]])</f>
        <v>77387.460000000006</v>
      </c>
    </row>
    <row r="258" spans="1:8" x14ac:dyDescent="0.25">
      <c r="A258" s="7" t="s">
        <v>754</v>
      </c>
      <c r="B258" s="7" t="s">
        <v>894</v>
      </c>
      <c r="C258" s="7" t="s">
        <v>479</v>
      </c>
      <c r="D258" s="7" t="s">
        <v>990</v>
      </c>
      <c r="E258" s="7" t="s">
        <v>929</v>
      </c>
      <c r="F258" s="8">
        <v>314965.94</v>
      </c>
      <c r="G258" s="9"/>
      <c r="H258" s="8">
        <f>SUM(OrderBal25[[#This Row],[Annual
(Actual)]:[Unpaid]])</f>
        <v>314965.94</v>
      </c>
    </row>
    <row r="259" spans="1:8" x14ac:dyDescent="0.25">
      <c r="A259" s="7" t="s">
        <v>821</v>
      </c>
      <c r="B259" s="7" t="s">
        <v>822</v>
      </c>
      <c r="C259" s="7" t="s">
        <v>481</v>
      </c>
      <c r="D259" s="7" t="s">
        <v>960</v>
      </c>
      <c r="E259" s="7" t="s">
        <v>929</v>
      </c>
      <c r="F259" s="8">
        <v>140116.79999999999</v>
      </c>
      <c r="G259" s="15"/>
      <c r="H259" s="8">
        <f>SUM(OrderBal25[[#This Row],[Annual
(Actual)]:[Unpaid]])</f>
        <v>140116.79999999999</v>
      </c>
    </row>
    <row r="260" spans="1:8" x14ac:dyDescent="0.25">
      <c r="A260" s="7" t="s">
        <v>755</v>
      </c>
      <c r="B260" s="7" t="s">
        <v>480</v>
      </c>
      <c r="C260" s="7" t="s">
        <v>481</v>
      </c>
      <c r="D260" s="7" t="s">
        <v>56</v>
      </c>
      <c r="E260" s="7" t="s">
        <v>929</v>
      </c>
      <c r="F260" s="8">
        <v>124499.78</v>
      </c>
      <c r="G260" s="15"/>
      <c r="H260" s="8">
        <f>SUM(OrderBal25[[#This Row],[Annual
(Actual)]:[Unpaid]])</f>
        <v>124499.78</v>
      </c>
    </row>
    <row r="261" spans="1:8" x14ac:dyDescent="0.25">
      <c r="A261" s="7" t="s">
        <v>756</v>
      </c>
      <c r="B261" s="7" t="s">
        <v>482</v>
      </c>
      <c r="C261" s="7" t="s">
        <v>481</v>
      </c>
      <c r="D261" s="7" t="s">
        <v>990</v>
      </c>
      <c r="E261" s="7" t="s">
        <v>929</v>
      </c>
      <c r="F261" s="8">
        <v>294307.92</v>
      </c>
      <c r="G261" s="15"/>
      <c r="H261" s="8">
        <f>SUM(OrderBal25[[#This Row],[Annual
(Actual)]:[Unpaid]])</f>
        <v>294307.92</v>
      </c>
    </row>
    <row r="262" spans="1:8" x14ac:dyDescent="0.25">
      <c r="A262" s="7" t="s">
        <v>757</v>
      </c>
      <c r="B262" s="7" t="s">
        <v>483</v>
      </c>
      <c r="C262" s="7" t="s">
        <v>481</v>
      </c>
      <c r="D262" s="7" t="s">
        <v>990</v>
      </c>
      <c r="E262" s="7" t="s">
        <v>929</v>
      </c>
      <c r="F262" s="8">
        <v>294307.92</v>
      </c>
      <c r="G262" s="15"/>
      <c r="H262" s="8">
        <f>SUM(OrderBal25[[#This Row],[Annual
(Actual)]:[Unpaid]])</f>
        <v>294307.92</v>
      </c>
    </row>
    <row r="263" spans="1:8" x14ac:dyDescent="0.25">
      <c r="A263" s="7" t="s">
        <v>758</v>
      </c>
      <c r="B263" s="7" t="s">
        <v>484</v>
      </c>
      <c r="C263" s="7" t="s">
        <v>485</v>
      </c>
      <c r="D263" s="7" t="s">
        <v>990</v>
      </c>
      <c r="E263" s="7" t="s">
        <v>929</v>
      </c>
      <c r="F263" s="8">
        <v>147097.60000000001</v>
      </c>
      <c r="G263" s="15"/>
      <c r="H263" s="8">
        <f>SUM(OrderBal25[[#This Row],[Annual
(Actual)]:[Unpaid]])</f>
        <v>147097.60000000001</v>
      </c>
    </row>
    <row r="264" spans="1:8" x14ac:dyDescent="0.25">
      <c r="A264" s="7" t="s">
        <v>785</v>
      </c>
      <c r="B264" s="7" t="s">
        <v>786</v>
      </c>
      <c r="C264" s="7" t="s">
        <v>787</v>
      </c>
      <c r="D264" s="7" t="s">
        <v>913</v>
      </c>
      <c r="E264" s="7" t="s">
        <v>881</v>
      </c>
      <c r="F264" s="8">
        <v>0.01</v>
      </c>
      <c r="G264" s="15"/>
      <c r="H264" s="8">
        <f>SUM(OrderBal25[[#This Row],[Annual
(Actual)]:[Unpaid]])</f>
        <v>0.01</v>
      </c>
    </row>
    <row r="265" spans="1:8" x14ac:dyDescent="0.25">
      <c r="A265" s="7" t="s">
        <v>759</v>
      </c>
      <c r="B265" s="7" t="s">
        <v>486</v>
      </c>
      <c r="C265" s="7" t="s">
        <v>487</v>
      </c>
      <c r="D265" s="7" t="s">
        <v>990</v>
      </c>
      <c r="E265" s="7" t="s">
        <v>929</v>
      </c>
      <c r="F265" s="8">
        <v>153123.95000000001</v>
      </c>
      <c r="G265" s="15"/>
      <c r="H265" s="8">
        <f>SUM(OrderBal25[[#This Row],[Annual
(Actual)]:[Unpaid]])</f>
        <v>153123.95000000001</v>
      </c>
    </row>
    <row r="266" spans="1:8" x14ac:dyDescent="0.25">
      <c r="A266" s="7" t="s">
        <v>760</v>
      </c>
      <c r="B266" s="7" t="s">
        <v>488</v>
      </c>
      <c r="C266" s="7" t="s">
        <v>487</v>
      </c>
      <c r="D266" s="7" t="s">
        <v>12</v>
      </c>
      <c r="E266" s="7" t="s">
        <v>929</v>
      </c>
      <c r="F266" s="8">
        <v>223963.16</v>
      </c>
      <c r="G266" s="15"/>
      <c r="H266" s="8">
        <f>SUM(OrderBal25[[#This Row],[Annual
(Actual)]:[Unpaid]])</f>
        <v>223963.16</v>
      </c>
    </row>
    <row r="267" spans="1:8" x14ac:dyDescent="0.25">
      <c r="A267" s="7" t="s">
        <v>761</v>
      </c>
      <c r="B267" s="7" t="s">
        <v>489</v>
      </c>
      <c r="C267" s="7" t="s">
        <v>487</v>
      </c>
      <c r="D267" s="7" t="s">
        <v>990</v>
      </c>
      <c r="E267" s="7" t="s">
        <v>929</v>
      </c>
      <c r="F267" s="8">
        <v>687825</v>
      </c>
      <c r="G267" s="15"/>
      <c r="H267" s="8">
        <f>SUM(OrderBal25[[#This Row],[Annual
(Actual)]:[Unpaid]])</f>
        <v>687825</v>
      </c>
    </row>
    <row r="268" spans="1:8" x14ac:dyDescent="0.25">
      <c r="A268" s="7" t="s">
        <v>762</v>
      </c>
      <c r="B268" s="7" t="s">
        <v>490</v>
      </c>
      <c r="C268" s="7" t="s">
        <v>491</v>
      </c>
      <c r="D268" s="7" t="s">
        <v>990</v>
      </c>
      <c r="E268" s="7" t="s">
        <v>929</v>
      </c>
      <c r="F268" s="8">
        <v>703548.36</v>
      </c>
      <c r="G268" s="15"/>
      <c r="H268" s="8">
        <f>SUM(OrderBal25[[#This Row],[Annual
(Actual)]:[Unpaid]])</f>
        <v>703548.36</v>
      </c>
    </row>
    <row r="269" spans="1:8" x14ac:dyDescent="0.25">
      <c r="A269" s="7" t="s">
        <v>763</v>
      </c>
      <c r="B269" s="7" t="s">
        <v>764</v>
      </c>
      <c r="C269" s="7" t="s">
        <v>765</v>
      </c>
      <c r="D269" s="7" t="s">
        <v>913</v>
      </c>
      <c r="E269" s="7" t="s">
        <v>929</v>
      </c>
      <c r="F269" s="8">
        <v>-0.04</v>
      </c>
      <c r="G269" s="15"/>
      <c r="H269" s="8">
        <f>SUM(OrderBal25[[#This Row],[Annual
(Actual)]:[Unpaid]])</f>
        <v>-0.04</v>
      </c>
    </row>
    <row r="270" spans="1:8" x14ac:dyDescent="0.25">
      <c r="A270" s="7" t="s">
        <v>766</v>
      </c>
      <c r="B270" s="7" t="s">
        <v>492</v>
      </c>
      <c r="C270" s="7" t="s">
        <v>493</v>
      </c>
      <c r="D270" s="7" t="s">
        <v>990</v>
      </c>
      <c r="E270" s="7" t="s">
        <v>929</v>
      </c>
      <c r="F270" s="8">
        <v>49413.54</v>
      </c>
      <c r="G270" s="15"/>
      <c r="H270" s="8">
        <f>SUM(OrderBal25[[#This Row],[Annual
(Actual)]:[Unpaid]])</f>
        <v>49413.54</v>
      </c>
    </row>
    <row r="271" spans="1:8" x14ac:dyDescent="0.25">
      <c r="A271" s="7" t="s">
        <v>846</v>
      </c>
      <c r="B271" s="7" t="s">
        <v>847</v>
      </c>
      <c r="C271" s="7" t="s">
        <v>848</v>
      </c>
      <c r="D271" s="7" t="s">
        <v>990</v>
      </c>
      <c r="E271" s="7" t="s">
        <v>985</v>
      </c>
      <c r="F271" s="8">
        <v>2270127.66</v>
      </c>
      <c r="G271" s="15"/>
      <c r="H271" s="8">
        <f>SUM(OrderBal25[[#This Row],[Annual
(Actual)]:[Unpaid]])</f>
        <v>2270127.66</v>
      </c>
    </row>
    <row r="272" spans="1:8" x14ac:dyDescent="0.25">
      <c r="A272" s="7" t="s">
        <v>768</v>
      </c>
      <c r="B272" s="7" t="s">
        <v>496</v>
      </c>
      <c r="C272" s="7" t="s">
        <v>497</v>
      </c>
      <c r="D272" s="7" t="s">
        <v>990</v>
      </c>
      <c r="E272" s="7" t="s">
        <v>985</v>
      </c>
      <c r="F272" s="8">
        <v>175974.78</v>
      </c>
      <c r="G272" s="15"/>
      <c r="H272" s="8">
        <f>SUM(OrderBal25[[#This Row],[Annual
(Actual)]:[Unpaid]])</f>
        <v>175974.78</v>
      </c>
    </row>
    <row r="273" spans="1:8" x14ac:dyDescent="0.25">
      <c r="A273" s="7" t="s">
        <v>788</v>
      </c>
      <c r="B273" s="7" t="s">
        <v>789</v>
      </c>
      <c r="C273" s="7" t="s">
        <v>790</v>
      </c>
      <c r="D273" s="7" t="s">
        <v>990</v>
      </c>
      <c r="E273" s="7" t="s">
        <v>881</v>
      </c>
      <c r="F273" s="8">
        <v>491498.7</v>
      </c>
      <c r="G273" s="15"/>
      <c r="H273" s="8">
        <f>SUM(OrderBal25[[#This Row],[Annual
(Actual)]:[Unpaid]])</f>
        <v>491498.7</v>
      </c>
    </row>
    <row r="274" spans="1:8" x14ac:dyDescent="0.25">
      <c r="A274" s="7" t="s">
        <v>953</v>
      </c>
      <c r="B274" s="7" t="s">
        <v>954</v>
      </c>
      <c r="C274" s="7" t="s">
        <v>955</v>
      </c>
      <c r="D274" s="7" t="s">
        <v>990</v>
      </c>
      <c r="E274" s="7" t="s">
        <v>929</v>
      </c>
      <c r="F274" s="8">
        <v>173171.46</v>
      </c>
      <c r="G274" s="15"/>
      <c r="H274" s="8">
        <f>SUM(OrderBal25[[#This Row],[Annual
(Actual)]:[Unpaid]])</f>
        <v>173171.46</v>
      </c>
    </row>
    <row r="275" spans="1:8" x14ac:dyDescent="0.25">
      <c r="A275" s="7" t="s">
        <v>769</v>
      </c>
      <c r="B275" s="7" t="s">
        <v>499</v>
      </c>
      <c r="C275" s="7" t="s">
        <v>500</v>
      </c>
      <c r="D275" s="7" t="s">
        <v>990</v>
      </c>
      <c r="E275" s="7" t="s">
        <v>881</v>
      </c>
      <c r="F275" s="8">
        <v>205082.65</v>
      </c>
      <c r="G275" s="15"/>
      <c r="H275" s="8">
        <f>SUM(OrderBal25[[#This Row],[Annual
(Actual)]:[Unpaid]])</f>
        <v>205082.65</v>
      </c>
    </row>
    <row r="276" spans="1:8" x14ac:dyDescent="0.25">
      <c r="A276" s="7" t="s">
        <v>943</v>
      </c>
      <c r="B276" s="7" t="s">
        <v>944</v>
      </c>
      <c r="C276" s="7" t="s">
        <v>945</v>
      </c>
      <c r="D276" s="7" t="s">
        <v>938</v>
      </c>
      <c r="E276" s="7" t="s">
        <v>929</v>
      </c>
      <c r="F276" s="8">
        <v>55494.54</v>
      </c>
      <c r="G276" s="15"/>
      <c r="H276" s="8">
        <f>SUM(OrderBal25[[#This Row],[Annual
(Actual)]:[Unpaid]])</f>
        <v>55494.54</v>
      </c>
    </row>
    <row r="277" spans="1:8" ht="14.25" customHeight="1" x14ac:dyDescent="0.25">
      <c r="A277" s="7" t="s">
        <v>791</v>
      </c>
      <c r="B277" s="7" t="s">
        <v>792</v>
      </c>
      <c r="C277" s="7" t="s">
        <v>793</v>
      </c>
      <c r="D277" s="7" t="s">
        <v>990</v>
      </c>
      <c r="E277" s="7" t="s">
        <v>929</v>
      </c>
      <c r="F277" s="8">
        <v>249920</v>
      </c>
      <c r="G277" s="15"/>
      <c r="H277" s="8">
        <f>SUM(OrderBal25[[#This Row],[Annual
(Actual)]:[Unpaid]])</f>
        <v>249920</v>
      </c>
    </row>
    <row r="278" spans="1:8" x14ac:dyDescent="0.25">
      <c r="A278" s="7" t="s">
        <v>770</v>
      </c>
      <c r="B278" s="7" t="s">
        <v>501</v>
      </c>
      <c r="C278" s="7" t="s">
        <v>502</v>
      </c>
      <c r="D278" s="7" t="s">
        <v>990</v>
      </c>
      <c r="E278" s="7" t="s">
        <v>929</v>
      </c>
      <c r="F278" s="8">
        <v>190978.39</v>
      </c>
      <c r="G278" s="15"/>
      <c r="H278" s="8">
        <f>SUM(OrderBal25[[#This Row],[Annual
(Actual)]:[Unpaid]])</f>
        <v>190978.39</v>
      </c>
    </row>
    <row r="279" spans="1:8" x14ac:dyDescent="0.25">
      <c r="A279" s="7" t="s">
        <v>771</v>
      </c>
      <c r="B279" s="7" t="s">
        <v>772</v>
      </c>
      <c r="C279" s="7" t="s">
        <v>773</v>
      </c>
      <c r="D279" s="7" t="s">
        <v>990</v>
      </c>
      <c r="E279" s="7" t="s">
        <v>929</v>
      </c>
      <c r="F279" s="8">
        <v>332388.06</v>
      </c>
      <c r="G279" s="22"/>
      <c r="H279" s="8">
        <f>SUM(OrderBal25[[#This Row],[Annual
(Actual)]:[Unpaid]])</f>
        <v>332388.06</v>
      </c>
    </row>
    <row r="280" spans="1:8" x14ac:dyDescent="0.25">
      <c r="A280" s="7" t="s">
        <v>774</v>
      </c>
      <c r="B280" s="7" t="s">
        <v>775</v>
      </c>
      <c r="C280" s="7" t="s">
        <v>776</v>
      </c>
      <c r="D280" s="7" t="s">
        <v>990</v>
      </c>
      <c r="E280" s="7" t="s">
        <v>929</v>
      </c>
      <c r="F280" s="8">
        <v>288803.03999999998</v>
      </c>
      <c r="G280" s="22"/>
      <c r="H280" s="8">
        <f>SUM(OrderBal25[[#This Row],[Annual
(Actual)]:[Unpaid]])</f>
        <v>288803.03999999998</v>
      </c>
    </row>
    <row r="281" spans="1:8" x14ac:dyDescent="0.25">
      <c r="A281" s="7" t="s">
        <v>885</v>
      </c>
      <c r="B281" s="7" t="s">
        <v>886</v>
      </c>
      <c r="C281" s="7" t="s">
        <v>887</v>
      </c>
      <c r="D281" s="7" t="s">
        <v>990</v>
      </c>
      <c r="E281" s="7" t="s">
        <v>929</v>
      </c>
      <c r="F281" s="8">
        <v>312956.08</v>
      </c>
      <c r="G281" s="22"/>
      <c r="H281" s="8">
        <f>SUM(OrderBal25[[#This Row],[Annual
(Actual)]:[Unpaid]])</f>
        <v>312956.08</v>
      </c>
    </row>
    <row r="282" spans="1:8" x14ac:dyDescent="0.25">
      <c r="A282" s="7" t="s">
        <v>794</v>
      </c>
      <c r="B282" s="7" t="s">
        <v>795</v>
      </c>
      <c r="C282" s="7" t="s">
        <v>796</v>
      </c>
      <c r="D282" s="7" t="s">
        <v>990</v>
      </c>
      <c r="E282" s="7" t="s">
        <v>929</v>
      </c>
      <c r="F282" s="8">
        <v>424718.33</v>
      </c>
      <c r="G282" s="22"/>
      <c r="H282" s="8">
        <f>SUM(OrderBal25[[#This Row],[Annual
(Actual)]:[Unpaid]])</f>
        <v>424718.33</v>
      </c>
    </row>
    <row r="283" spans="1:8" x14ac:dyDescent="0.25">
      <c r="A283" s="7" t="s">
        <v>800</v>
      </c>
      <c r="B283" s="7" t="s">
        <v>801</v>
      </c>
      <c r="C283" s="7" t="s">
        <v>802</v>
      </c>
      <c r="D283" s="7" t="s">
        <v>990</v>
      </c>
      <c r="E283" s="7" t="s">
        <v>929</v>
      </c>
      <c r="F283" s="8">
        <v>2765723.58</v>
      </c>
      <c r="G283" s="22"/>
      <c r="H283" s="8">
        <f>SUM(OrderBal25[[#This Row],[Annual
(Actual)]:[Unpaid]])</f>
        <v>2765723.58</v>
      </c>
    </row>
    <row r="284" spans="1:8" x14ac:dyDescent="0.25">
      <c r="A284" s="7" t="s">
        <v>803</v>
      </c>
      <c r="B284" s="7" t="s">
        <v>804</v>
      </c>
      <c r="C284" s="7" t="s">
        <v>805</v>
      </c>
      <c r="D284" s="7" t="s">
        <v>990</v>
      </c>
      <c r="E284" s="7" t="s">
        <v>929</v>
      </c>
      <c r="F284" s="8">
        <v>312841.18</v>
      </c>
      <c r="G284" s="22"/>
      <c r="H284" s="8">
        <f>SUM(OrderBal25[[#This Row],[Annual
(Actual)]:[Unpaid]])</f>
        <v>312841.18</v>
      </c>
    </row>
    <row r="285" spans="1:8" x14ac:dyDescent="0.25">
      <c r="A285" s="7" t="s">
        <v>832</v>
      </c>
      <c r="B285" s="7" t="s">
        <v>833</v>
      </c>
      <c r="C285" s="7" t="s">
        <v>834</v>
      </c>
      <c r="D285" s="7" t="s">
        <v>990</v>
      </c>
      <c r="E285" s="7" t="s">
        <v>929</v>
      </c>
      <c r="F285" s="8">
        <v>648965.32999999996</v>
      </c>
      <c r="G285" s="22"/>
      <c r="H285" s="8">
        <f>SUM(OrderBal25[[#This Row],[Annual
(Actual)]:[Unpaid]])</f>
        <v>648965.32999999996</v>
      </c>
    </row>
    <row r="286" spans="1:8" x14ac:dyDescent="0.25">
      <c r="A286" s="7" t="s">
        <v>806</v>
      </c>
      <c r="B286" s="7" t="s">
        <v>807</v>
      </c>
      <c r="C286" s="7" t="s">
        <v>808</v>
      </c>
      <c r="D286" s="7" t="s">
        <v>990</v>
      </c>
      <c r="E286" s="7" t="s">
        <v>929</v>
      </c>
      <c r="F286" s="8">
        <v>173121.89</v>
      </c>
      <c r="G286" s="22"/>
      <c r="H286" s="8">
        <f>SUM(OrderBal25[[#This Row],[Annual
(Actual)]:[Unpaid]])</f>
        <v>173121.89</v>
      </c>
    </row>
    <row r="287" spans="1:8" x14ac:dyDescent="0.25">
      <c r="A287" s="7" t="s">
        <v>809</v>
      </c>
      <c r="B287" s="7" t="s">
        <v>810</v>
      </c>
      <c r="C287" s="7" t="s">
        <v>811</v>
      </c>
      <c r="D287" s="7" t="s">
        <v>990</v>
      </c>
      <c r="E287" s="7" t="s">
        <v>929</v>
      </c>
      <c r="F287" s="8">
        <v>15325.04</v>
      </c>
      <c r="G287" s="22"/>
      <c r="H287" s="8">
        <f>SUM(OrderBal25[[#This Row],[Annual
(Actual)]:[Unpaid]])</f>
        <v>15325.04</v>
      </c>
    </row>
    <row r="288" spans="1:8" x14ac:dyDescent="0.25">
      <c r="A288" s="7" t="s">
        <v>835</v>
      </c>
      <c r="B288" s="7" t="s">
        <v>836</v>
      </c>
      <c r="C288" s="7" t="s">
        <v>837</v>
      </c>
      <c r="D288" s="7" t="s">
        <v>990</v>
      </c>
      <c r="E288" s="7" t="s">
        <v>929</v>
      </c>
      <c r="F288" s="8">
        <v>463348.7</v>
      </c>
      <c r="G288" s="22"/>
      <c r="H288" s="8">
        <f>SUM(OrderBal25[[#This Row],[Annual
(Actual)]:[Unpaid]])</f>
        <v>463348.7</v>
      </c>
    </row>
    <row r="289" spans="1:8" x14ac:dyDescent="0.25">
      <c r="A289" s="7" t="s">
        <v>850</v>
      </c>
      <c r="B289" s="7" t="s">
        <v>851</v>
      </c>
      <c r="C289" s="7" t="s">
        <v>852</v>
      </c>
      <c r="D289" s="7" t="s">
        <v>990</v>
      </c>
      <c r="E289" s="7" t="s">
        <v>929</v>
      </c>
      <c r="F289" s="8">
        <v>145999.99</v>
      </c>
      <c r="G289" s="22"/>
      <c r="H289" s="8">
        <f>SUM(OrderBal25[[#This Row],[Annual
(Actual)]:[Unpaid]])</f>
        <v>145999.99</v>
      </c>
    </row>
    <row r="290" spans="1:8" x14ac:dyDescent="0.25">
      <c r="A290" s="7" t="s">
        <v>838</v>
      </c>
      <c r="B290" s="7" t="s">
        <v>839</v>
      </c>
      <c r="C290" s="7" t="s">
        <v>840</v>
      </c>
      <c r="D290" s="7" t="s">
        <v>990</v>
      </c>
      <c r="E290" s="7" t="s">
        <v>929</v>
      </c>
      <c r="F290" s="8">
        <v>225390.22</v>
      </c>
      <c r="G290" s="22"/>
      <c r="H290" s="8">
        <f>SUM(OrderBal25[[#This Row],[Annual
(Actual)]:[Unpaid]])</f>
        <v>225390.22</v>
      </c>
    </row>
    <row r="291" spans="1:8" x14ac:dyDescent="0.25">
      <c r="A291" s="7" t="s">
        <v>853</v>
      </c>
      <c r="B291" s="7" t="s">
        <v>854</v>
      </c>
      <c r="C291" s="7" t="s">
        <v>840</v>
      </c>
      <c r="D291" s="7" t="s">
        <v>990</v>
      </c>
      <c r="E291" s="7" t="s">
        <v>929</v>
      </c>
      <c r="F291" s="8">
        <v>119599.96</v>
      </c>
      <c r="G291" s="22"/>
      <c r="H291" s="8">
        <f>SUM(OrderBal25[[#This Row],[Annual
(Actual)]:[Unpaid]])</f>
        <v>119599.96</v>
      </c>
    </row>
    <row r="292" spans="1:8" x14ac:dyDescent="0.25">
      <c r="A292" s="7" t="s">
        <v>855</v>
      </c>
      <c r="B292" s="7" t="s">
        <v>856</v>
      </c>
      <c r="C292" s="7" t="s">
        <v>857</v>
      </c>
      <c r="D292" s="7" t="s">
        <v>990</v>
      </c>
      <c r="E292" s="7" t="s">
        <v>929</v>
      </c>
      <c r="F292" s="8">
        <v>370811.27</v>
      </c>
      <c r="G292" s="22"/>
      <c r="H292" s="8">
        <f>SUM(OrderBal25[[#This Row],[Annual
(Actual)]:[Unpaid]])</f>
        <v>370811.27</v>
      </c>
    </row>
    <row r="293" spans="1:8" x14ac:dyDescent="0.25">
      <c r="A293" s="7" t="s">
        <v>861</v>
      </c>
      <c r="B293" s="7" t="s">
        <v>862</v>
      </c>
      <c r="C293" s="7" t="s">
        <v>863</v>
      </c>
      <c r="D293" s="7" t="s">
        <v>990</v>
      </c>
      <c r="E293" s="7" t="s">
        <v>929</v>
      </c>
      <c r="F293" s="8">
        <v>14127.49</v>
      </c>
      <c r="G293" s="22"/>
      <c r="H293" s="8">
        <f>SUM(OrderBal25[[#This Row],[Annual
(Actual)]:[Unpaid]])</f>
        <v>14127.49</v>
      </c>
    </row>
    <row r="294" spans="1:8" x14ac:dyDescent="0.25">
      <c r="A294" s="7" t="s">
        <v>864</v>
      </c>
      <c r="B294" s="7" t="s">
        <v>865</v>
      </c>
      <c r="C294" s="7" t="s">
        <v>866</v>
      </c>
      <c r="D294" s="7" t="s">
        <v>990</v>
      </c>
      <c r="E294" s="7" t="s">
        <v>881</v>
      </c>
      <c r="F294" s="8">
        <v>83333.34</v>
      </c>
      <c r="G294" s="22"/>
      <c r="H294" s="8">
        <f>SUM(OrderBal25[[#This Row],[Annual
(Actual)]:[Unpaid]])</f>
        <v>83333.34</v>
      </c>
    </row>
    <row r="295" spans="1:8" x14ac:dyDescent="0.25">
      <c r="A295" s="7" t="s">
        <v>871</v>
      </c>
      <c r="B295" s="7" t="s">
        <v>872</v>
      </c>
      <c r="C295" s="7" t="s">
        <v>873</v>
      </c>
      <c r="D295" s="7" t="s">
        <v>990</v>
      </c>
      <c r="E295" s="7" t="s">
        <v>929</v>
      </c>
      <c r="F295" s="8">
        <v>154871.26</v>
      </c>
      <c r="G295" s="22"/>
      <c r="H295" s="8">
        <f>SUM(OrderBal25[[#This Row],[Annual
(Actual)]:[Unpaid]])</f>
        <v>154871.26</v>
      </c>
    </row>
    <row r="296" spans="1:8" x14ac:dyDescent="0.25">
      <c r="A296" s="7" t="s">
        <v>874</v>
      </c>
      <c r="B296" s="7" t="s">
        <v>875</v>
      </c>
      <c r="C296" s="7" t="s">
        <v>876</v>
      </c>
      <c r="D296" s="7" t="s">
        <v>990</v>
      </c>
      <c r="E296" s="7" t="s">
        <v>881</v>
      </c>
      <c r="F296" s="8">
        <v>224265.03</v>
      </c>
      <c r="G296" s="22"/>
      <c r="H296" s="8">
        <f>SUM(OrderBal25[[#This Row],[Annual
(Actual)]:[Unpaid]])</f>
        <v>224265.03</v>
      </c>
    </row>
    <row r="297" spans="1:8" x14ac:dyDescent="0.25">
      <c r="A297" s="7" t="s">
        <v>877</v>
      </c>
      <c r="B297" s="7" t="s">
        <v>878</v>
      </c>
      <c r="C297" s="7" t="s">
        <v>879</v>
      </c>
      <c r="D297" s="7" t="s">
        <v>983</v>
      </c>
      <c r="E297" s="7" t="s">
        <v>929</v>
      </c>
      <c r="F297" s="8">
        <v>-3017.28</v>
      </c>
      <c r="G297" s="22"/>
      <c r="H297" s="8">
        <f>SUM(OrderBal25[[#This Row],[Annual
(Actual)]:[Unpaid]])</f>
        <v>-3017.28</v>
      </c>
    </row>
    <row r="298" spans="1:8" x14ac:dyDescent="0.25">
      <c r="A298" s="7" t="s">
        <v>895</v>
      </c>
      <c r="B298" s="7" t="s">
        <v>896</v>
      </c>
      <c r="C298" s="7" t="s">
        <v>897</v>
      </c>
      <c r="D298" s="7" t="s">
        <v>990</v>
      </c>
      <c r="E298" s="7" t="s">
        <v>929</v>
      </c>
      <c r="F298" s="8">
        <v>24456.5</v>
      </c>
      <c r="G298" s="22"/>
      <c r="H298" s="8">
        <f>SUM(OrderBal25[[#This Row],[Annual
(Actual)]:[Unpaid]])</f>
        <v>24456.5</v>
      </c>
    </row>
    <row r="299" spans="1:8" x14ac:dyDescent="0.25">
      <c r="A299" s="7" t="s">
        <v>888</v>
      </c>
      <c r="B299" s="7" t="s">
        <v>889</v>
      </c>
      <c r="C299" s="7" t="s">
        <v>890</v>
      </c>
      <c r="D299" s="7" t="s">
        <v>990</v>
      </c>
      <c r="E299" s="7" t="s">
        <v>929</v>
      </c>
      <c r="F299" s="8">
        <v>93646.8</v>
      </c>
      <c r="G299" s="22"/>
      <c r="H299" s="8">
        <f>SUM(OrderBal25[[#This Row],[Annual
(Actual)]:[Unpaid]])</f>
        <v>93646.8</v>
      </c>
    </row>
    <row r="300" spans="1:8" x14ac:dyDescent="0.25">
      <c r="A300" s="7" t="s">
        <v>898</v>
      </c>
      <c r="B300" s="7" t="s">
        <v>899</v>
      </c>
      <c r="C300" s="7" t="s">
        <v>900</v>
      </c>
      <c r="D300" s="7" t="s">
        <v>990</v>
      </c>
      <c r="E300" s="7" t="s">
        <v>929</v>
      </c>
      <c r="F300" s="8">
        <v>23658.74</v>
      </c>
      <c r="G300" s="22"/>
      <c r="H300" s="8">
        <f>SUM(OrderBal25[[#This Row],[Annual
(Actual)]:[Unpaid]])</f>
        <v>23658.74</v>
      </c>
    </row>
    <row r="301" spans="1:8" x14ac:dyDescent="0.25">
      <c r="A301" s="7" t="s">
        <v>934</v>
      </c>
      <c r="B301" s="7" t="s">
        <v>935</v>
      </c>
      <c r="C301" s="7" t="s">
        <v>936</v>
      </c>
      <c r="D301" s="7" t="s">
        <v>990</v>
      </c>
      <c r="E301" s="7" t="s">
        <v>929</v>
      </c>
      <c r="F301" s="8">
        <v>253503.44</v>
      </c>
      <c r="G301" s="22"/>
      <c r="H301" s="8">
        <f>SUM(OrderBal25[[#This Row],[Annual
(Actual)]:[Unpaid]])</f>
        <v>253503.44</v>
      </c>
    </row>
    <row r="302" spans="1:8" x14ac:dyDescent="0.25">
      <c r="A302" s="7" t="s">
        <v>904</v>
      </c>
      <c r="B302" s="7" t="s">
        <v>905</v>
      </c>
      <c r="C302" s="7" t="s">
        <v>906</v>
      </c>
      <c r="D302" s="7" t="s">
        <v>913</v>
      </c>
      <c r="E302" s="7" t="s">
        <v>929</v>
      </c>
      <c r="F302" s="8">
        <v>327174.78000000003</v>
      </c>
      <c r="G302" s="22"/>
      <c r="H302" s="8">
        <f>SUM(OrderBal25[[#This Row],[Annual
(Actual)]:[Unpaid]])</f>
        <v>327174.78000000003</v>
      </c>
    </row>
    <row r="303" spans="1:8" x14ac:dyDescent="0.25">
      <c r="A303" s="7" t="s">
        <v>917</v>
      </c>
      <c r="B303" s="7" t="s">
        <v>918</v>
      </c>
      <c r="C303" s="7" t="s">
        <v>903</v>
      </c>
      <c r="D303" s="7" t="s">
        <v>938</v>
      </c>
      <c r="E303" s="7" t="s">
        <v>929</v>
      </c>
      <c r="F303" s="8">
        <v>905356.25</v>
      </c>
      <c r="G303" s="22"/>
      <c r="H303" s="8">
        <f>SUM(OrderBal25[[#This Row],[Annual
(Actual)]:[Unpaid]])</f>
        <v>905356.25</v>
      </c>
    </row>
    <row r="304" spans="1:8" x14ac:dyDescent="0.25">
      <c r="A304" s="7" t="s">
        <v>907</v>
      </c>
      <c r="B304" s="7" t="s">
        <v>908</v>
      </c>
      <c r="C304" s="7" t="s">
        <v>909</v>
      </c>
      <c r="D304" s="7" t="s">
        <v>981</v>
      </c>
      <c r="E304" s="7" t="s">
        <v>910</v>
      </c>
      <c r="F304" s="8">
        <v>315000</v>
      </c>
      <c r="G304" s="22"/>
      <c r="H304" s="8">
        <f>SUM(OrderBal25[[#This Row],[Annual
(Actual)]:[Unpaid]])</f>
        <v>315000</v>
      </c>
    </row>
    <row r="305" spans="1:8" x14ac:dyDescent="0.25">
      <c r="A305" s="7" t="s">
        <v>922</v>
      </c>
      <c r="B305" s="7" t="s">
        <v>923</v>
      </c>
      <c r="C305" s="7" t="s">
        <v>924</v>
      </c>
      <c r="D305" s="7" t="s">
        <v>990</v>
      </c>
      <c r="E305" s="7" t="s">
        <v>881</v>
      </c>
      <c r="F305" s="8">
        <v>142044.4</v>
      </c>
      <c r="G305" s="22"/>
      <c r="H305" s="8">
        <f>SUM(OrderBal25[[#This Row],[Annual
(Actual)]:[Unpaid]])</f>
        <v>142044.4</v>
      </c>
    </row>
    <row r="306" spans="1:8" x14ac:dyDescent="0.25">
      <c r="A306" s="7" t="s">
        <v>925</v>
      </c>
      <c r="B306" s="7" t="s">
        <v>926</v>
      </c>
      <c r="C306" s="7" t="s">
        <v>927</v>
      </c>
      <c r="D306" s="7" t="s">
        <v>933</v>
      </c>
      <c r="E306" s="7" t="s">
        <v>929</v>
      </c>
      <c r="F306" s="8">
        <v>368492.15</v>
      </c>
      <c r="G306" s="22"/>
      <c r="H306" s="8">
        <f>SUM(OrderBal25[[#This Row],[Annual
(Actual)]:[Unpaid]])</f>
        <v>368492.15</v>
      </c>
    </row>
    <row r="307" spans="1:8" x14ac:dyDescent="0.25">
      <c r="A307" s="7" t="s">
        <v>946</v>
      </c>
      <c r="B307" s="7" t="s">
        <v>947</v>
      </c>
      <c r="C307" s="7" t="s">
        <v>948</v>
      </c>
      <c r="D307" s="7" t="s">
        <v>990</v>
      </c>
      <c r="E307" s="7" t="s">
        <v>949</v>
      </c>
      <c r="F307" s="8">
        <v>263488.42</v>
      </c>
      <c r="G307" s="22"/>
      <c r="H307" s="8">
        <f>SUM(OrderBal25[[#This Row],[Annual
(Actual)]:[Unpaid]])</f>
        <v>263488.42</v>
      </c>
    </row>
    <row r="308" spans="1:8" x14ac:dyDescent="0.25">
      <c r="A308" s="7" t="s">
        <v>965</v>
      </c>
      <c r="B308" s="7" t="s">
        <v>966</v>
      </c>
      <c r="C308" s="7" t="s">
        <v>958</v>
      </c>
      <c r="D308" s="7" t="s">
        <v>990</v>
      </c>
      <c r="E308" s="7" t="s">
        <v>929</v>
      </c>
      <c r="F308" s="8">
        <v>243211.48</v>
      </c>
      <c r="G308" s="22"/>
      <c r="H308" s="8">
        <f>SUM(OrderBal25[[#This Row],[Annual
(Actual)]:[Unpaid]])</f>
        <v>243211.48</v>
      </c>
    </row>
    <row r="309" spans="1:8" x14ac:dyDescent="0.25">
      <c r="A309" s="7" t="s">
        <v>956</v>
      </c>
      <c r="B309" s="7" t="s">
        <v>957</v>
      </c>
      <c r="C309" s="7" t="s">
        <v>958</v>
      </c>
      <c r="D309" s="7" t="s">
        <v>990</v>
      </c>
      <c r="E309" s="7" t="s">
        <v>929</v>
      </c>
      <c r="F309" s="8">
        <v>161408</v>
      </c>
      <c r="G309" s="22"/>
      <c r="H309" s="8">
        <f>SUM(OrderBal25[[#This Row],[Annual
(Actual)]:[Unpaid]])</f>
        <v>161408</v>
      </c>
    </row>
    <row r="310" spans="1:8" x14ac:dyDescent="0.25">
      <c r="A310" s="7" t="s">
        <v>967</v>
      </c>
      <c r="B310" s="7" t="s">
        <v>968</v>
      </c>
      <c r="C310" s="7" t="s">
        <v>969</v>
      </c>
      <c r="D310" s="7" t="s">
        <v>990</v>
      </c>
      <c r="E310" s="7" t="s">
        <v>929</v>
      </c>
      <c r="F310" s="8">
        <v>442642.1</v>
      </c>
      <c r="G310" s="22"/>
      <c r="H310" s="8">
        <f>SUM(OrderBal25[[#This Row],[Annual
(Actual)]:[Unpaid]])</f>
        <v>442642.1</v>
      </c>
    </row>
    <row r="311" spans="1:8" x14ac:dyDescent="0.25">
      <c r="A311" s="7" t="s">
        <v>970</v>
      </c>
      <c r="B311" s="7" t="s">
        <v>971</v>
      </c>
      <c r="C311" s="7" t="s">
        <v>972</v>
      </c>
      <c r="D311" s="7" t="s">
        <v>990</v>
      </c>
      <c r="E311" s="7" t="s">
        <v>881</v>
      </c>
      <c r="F311" s="8">
        <v>355388.76</v>
      </c>
      <c r="G311" s="22"/>
      <c r="H311" s="8">
        <f>SUM(OrderBal25[[#This Row],[Annual
(Actual)]:[Unpaid]])</f>
        <v>355388.76</v>
      </c>
    </row>
    <row r="312" spans="1:8" x14ac:dyDescent="0.25">
      <c r="A312" s="7" t="s">
        <v>973</v>
      </c>
      <c r="B312" s="7" t="s">
        <v>974</v>
      </c>
      <c r="C312" s="7" t="s">
        <v>972</v>
      </c>
      <c r="D312" s="7" t="s">
        <v>990</v>
      </c>
      <c r="E312" s="7" t="s">
        <v>881</v>
      </c>
      <c r="F312" s="8">
        <v>305450.25</v>
      </c>
      <c r="G312" s="22"/>
      <c r="H312" s="8">
        <f>SUM(OrderBal25[[#This Row],[Annual
(Actual)]:[Unpaid]])</f>
        <v>305450.25</v>
      </c>
    </row>
    <row r="313" spans="1:8" x14ac:dyDescent="0.25">
      <c r="A313" s="7" t="s">
        <v>975</v>
      </c>
      <c r="B313" s="7" t="s">
        <v>976</v>
      </c>
      <c r="C313" s="7" t="s">
        <v>977</v>
      </c>
      <c r="D313" s="7" t="s">
        <v>990</v>
      </c>
      <c r="E313" s="7" t="s">
        <v>48</v>
      </c>
      <c r="F313" s="8">
        <v>989958.28</v>
      </c>
      <c r="G313" s="22"/>
      <c r="H313" s="8">
        <f>SUM(OrderBal25[[#This Row],[Annual
(Actual)]:[Unpaid]])</f>
        <v>989958.28</v>
      </c>
    </row>
    <row r="314" spans="1:8" x14ac:dyDescent="0.25">
      <c r="A314" s="7" t="s">
        <v>991</v>
      </c>
      <c r="B314" s="7" t="s">
        <v>992</v>
      </c>
      <c r="C314" s="7" t="s">
        <v>993</v>
      </c>
      <c r="D314" s="7" t="s">
        <v>457</v>
      </c>
      <c r="E314" s="7" t="s">
        <v>929</v>
      </c>
      <c r="F314" s="16">
        <v>261356.67</v>
      </c>
      <c r="G314" s="22"/>
      <c r="H314" s="8">
        <f>SUM(OrderBal25[[#This Row],[Annual
(Actual)]:[Unpaid]])</f>
        <v>261356.67</v>
      </c>
    </row>
    <row r="315" spans="1:8" x14ac:dyDescent="0.25">
      <c r="A315" s="17"/>
      <c r="B315" s="17"/>
      <c r="C315" s="18"/>
      <c r="D315" s="19"/>
      <c r="E315" s="17"/>
      <c r="F315" s="20">
        <f>SUBTOTAL(109,OrderBal25[Annual
(Actual)])</f>
        <v>143067715.92999992</v>
      </c>
      <c r="G315" s="20">
        <f>SUBTOTAL(109,OrderBal25[Unpaid])</f>
        <v>0</v>
      </c>
      <c r="H315" s="20">
        <f>SUBTOTAL(109,OrderBal25[Bal as of 10/31/2023])</f>
        <v>143067715.92999992</v>
      </c>
    </row>
    <row r="316" spans="1:8" ht="13" x14ac:dyDescent="0.3">
      <c r="A316" s="30" t="s">
        <v>919</v>
      </c>
      <c r="B316" s="30"/>
      <c r="C316" s="30"/>
      <c r="D316" s="30"/>
      <c r="E316" s="30"/>
      <c r="F316" s="30"/>
      <c r="G316" s="31"/>
      <c r="H316" s="32"/>
    </row>
  </sheetData>
  <pageMargins left="0" right="0" top="0.25" bottom="0.25" header="0.3" footer="0.3"/>
  <pageSetup paperSize="5" fitToHeight="0" orientation="landscape" r:id="rId1"/>
  <headerFooter>
    <oddHeader>&amp;RFERC-TO21_DR_SixCities-PGE-01-AU.21_Atch02</oddHead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7F34B-D0E5-4C6B-8661-DE8C9E7FE0D4}">
  <sheetPr>
    <pageSetUpPr fitToPage="1"/>
  </sheetPr>
  <dimension ref="A1:H313"/>
  <sheetViews>
    <sheetView tabSelected="1" topLeftCell="A180" zoomScaleNormal="100" workbookViewId="0">
      <selection activeCell="C28" sqref="C28"/>
    </sheetView>
  </sheetViews>
  <sheetFormatPr defaultRowHeight="12.5" outlineLevelCol="1" x14ac:dyDescent="0.25"/>
  <cols>
    <col min="1" max="1" width="11" customWidth="1"/>
    <col min="2" max="2" width="37" bestFit="1" customWidth="1"/>
    <col min="3" max="3" width="15.7265625" customWidth="1"/>
    <col min="4" max="4" width="14.7265625" customWidth="1" outlineLevel="1"/>
    <col min="5" max="5" width="28.7265625" customWidth="1" outlineLevel="1"/>
    <col min="6" max="6" width="16.7265625" customWidth="1"/>
    <col min="7" max="7" width="16.1796875" customWidth="1" outlineLevel="1"/>
    <col min="8" max="8" width="20" customWidth="1"/>
    <col min="9" max="9" width="14" bestFit="1" customWidth="1"/>
  </cols>
  <sheetData>
    <row r="1" spans="1:8" s="1" customFormat="1" ht="20" x14ac:dyDescent="0.25">
      <c r="B1"/>
      <c r="F1" s="2" t="s">
        <v>0</v>
      </c>
      <c r="G1" s="2" t="s">
        <v>1</v>
      </c>
      <c r="H1" s="2" t="s">
        <v>2</v>
      </c>
    </row>
    <row r="4" spans="1:8" s="21" customFormat="1" ht="13" x14ac:dyDescent="0.3">
      <c r="A4" s="3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5" t="s">
        <v>8</v>
      </c>
      <c r="G4" s="4" t="s">
        <v>9</v>
      </c>
      <c r="H4" s="6" t="s">
        <v>982</v>
      </c>
    </row>
    <row r="5" spans="1:8" x14ac:dyDescent="0.25">
      <c r="A5" s="7" t="s">
        <v>503</v>
      </c>
      <c r="B5" s="7" t="s">
        <v>10</v>
      </c>
      <c r="C5" s="7" t="s">
        <v>11</v>
      </c>
      <c r="D5" s="7" t="s">
        <v>983</v>
      </c>
      <c r="E5" s="7" t="s">
        <v>929</v>
      </c>
      <c r="F5" s="8">
        <v>9727441.25</v>
      </c>
      <c r="G5" s="9"/>
      <c r="H5" s="8">
        <f>SUM(OrderBal24[[#This Row],[Annual
(Actual)]:[Unpaid]])</f>
        <v>9727441.25</v>
      </c>
    </row>
    <row r="6" spans="1:8" x14ac:dyDescent="0.25">
      <c r="A6" s="7" t="s">
        <v>505</v>
      </c>
      <c r="B6" s="7" t="s">
        <v>14</v>
      </c>
      <c r="C6" s="7" t="s">
        <v>15</v>
      </c>
      <c r="D6" s="7" t="s">
        <v>983</v>
      </c>
      <c r="E6" s="7" t="s">
        <v>929</v>
      </c>
      <c r="F6" s="8">
        <v>428416.71</v>
      </c>
      <c r="G6" s="9"/>
      <c r="H6" s="8">
        <f>SUM(OrderBal24[[#This Row],[Annual
(Actual)]:[Unpaid]])</f>
        <v>428416.71</v>
      </c>
    </row>
    <row r="7" spans="1:8" x14ac:dyDescent="0.25">
      <c r="A7" s="7" t="s">
        <v>506</v>
      </c>
      <c r="B7" s="7" t="s">
        <v>16</v>
      </c>
      <c r="C7" s="7" t="s">
        <v>17</v>
      </c>
      <c r="D7" s="7" t="s">
        <v>983</v>
      </c>
      <c r="E7" s="7" t="s">
        <v>929</v>
      </c>
      <c r="F7" s="8">
        <v>447166.71</v>
      </c>
      <c r="G7" s="9"/>
      <c r="H7" s="8">
        <f>SUM(OrderBal24[[#This Row],[Annual
(Actual)]:[Unpaid]])</f>
        <v>447166.71</v>
      </c>
    </row>
    <row r="8" spans="1:8" x14ac:dyDescent="0.25">
      <c r="A8" s="7" t="s">
        <v>507</v>
      </c>
      <c r="B8" s="7" t="s">
        <v>18</v>
      </c>
      <c r="C8" s="7" t="s">
        <v>19</v>
      </c>
      <c r="D8" s="7" t="s">
        <v>983</v>
      </c>
      <c r="E8" s="7" t="s">
        <v>929</v>
      </c>
      <c r="F8" s="8">
        <v>76324.899999999994</v>
      </c>
      <c r="G8" s="9"/>
      <c r="H8" s="8">
        <f>SUM(OrderBal24[[#This Row],[Annual
(Actual)]:[Unpaid]])</f>
        <v>76324.899999999994</v>
      </c>
    </row>
    <row r="9" spans="1:8" x14ac:dyDescent="0.25">
      <c r="A9" s="7" t="s">
        <v>508</v>
      </c>
      <c r="B9" s="7" t="s">
        <v>20</v>
      </c>
      <c r="C9" s="7" t="s">
        <v>21</v>
      </c>
      <c r="D9" s="7" t="s">
        <v>983</v>
      </c>
      <c r="E9" s="7" t="s">
        <v>929</v>
      </c>
      <c r="F9" s="8">
        <v>15804.62</v>
      </c>
      <c r="G9" s="9"/>
      <c r="H9" s="8">
        <f>SUM(OrderBal24[[#This Row],[Annual
(Actual)]:[Unpaid]])</f>
        <v>15804.62</v>
      </c>
    </row>
    <row r="10" spans="1:8" x14ac:dyDescent="0.25">
      <c r="A10" s="7" t="s">
        <v>509</v>
      </c>
      <c r="B10" s="7" t="s">
        <v>22</v>
      </c>
      <c r="C10" s="7" t="s">
        <v>23</v>
      </c>
      <c r="D10" s="7" t="s">
        <v>983</v>
      </c>
      <c r="E10" s="7" t="s">
        <v>929</v>
      </c>
      <c r="F10" s="8">
        <v>642035.53</v>
      </c>
      <c r="G10" s="9"/>
      <c r="H10" s="8">
        <f>SUM(OrderBal24[[#This Row],[Annual
(Actual)]:[Unpaid]])</f>
        <v>642035.53</v>
      </c>
    </row>
    <row r="11" spans="1:8" x14ac:dyDescent="0.25">
      <c r="A11" s="7" t="s">
        <v>510</v>
      </c>
      <c r="B11" s="7" t="s">
        <v>24</v>
      </c>
      <c r="C11" s="7" t="s">
        <v>25</v>
      </c>
      <c r="D11" s="7" t="s">
        <v>26</v>
      </c>
      <c r="E11" s="7" t="s">
        <v>929</v>
      </c>
      <c r="F11" s="8">
        <v>0.01</v>
      </c>
      <c r="G11" s="9"/>
      <c r="H11" s="8">
        <f>SUM(OrderBal24[[#This Row],[Annual
(Actual)]:[Unpaid]])</f>
        <v>0.01</v>
      </c>
    </row>
    <row r="12" spans="1:8" x14ac:dyDescent="0.25">
      <c r="A12" s="7" t="s">
        <v>511</v>
      </c>
      <c r="B12" s="7" t="s">
        <v>27</v>
      </c>
      <c r="C12" s="7" t="s">
        <v>28</v>
      </c>
      <c r="D12" s="7" t="s">
        <v>983</v>
      </c>
      <c r="E12" s="7" t="s">
        <v>929</v>
      </c>
      <c r="F12" s="8">
        <v>595525.03</v>
      </c>
      <c r="G12" s="9"/>
      <c r="H12" s="8">
        <f>SUM(OrderBal24[[#This Row],[Annual
(Actual)]:[Unpaid]])</f>
        <v>595525.03</v>
      </c>
    </row>
    <row r="13" spans="1:8" x14ac:dyDescent="0.25">
      <c r="A13" s="7" t="s">
        <v>512</v>
      </c>
      <c r="B13" s="7" t="s">
        <v>29</v>
      </c>
      <c r="C13" s="7" t="s">
        <v>30</v>
      </c>
      <c r="D13" s="7" t="s">
        <v>983</v>
      </c>
      <c r="E13" s="7" t="s">
        <v>929</v>
      </c>
      <c r="F13" s="8">
        <v>1225600.92</v>
      </c>
      <c r="G13" s="9"/>
      <c r="H13" s="8">
        <f>SUM(OrderBal24[[#This Row],[Annual
(Actual)]:[Unpaid]])</f>
        <v>1225600.92</v>
      </c>
    </row>
    <row r="14" spans="1:8" x14ac:dyDescent="0.25">
      <c r="A14" s="7" t="s">
        <v>513</v>
      </c>
      <c r="B14" s="7" t="s">
        <v>31</v>
      </c>
      <c r="C14" s="7" t="s">
        <v>32</v>
      </c>
      <c r="D14" s="7" t="s">
        <v>983</v>
      </c>
      <c r="E14" s="7" t="s">
        <v>929</v>
      </c>
      <c r="F14" s="8">
        <v>148074.51999999999</v>
      </c>
      <c r="G14" s="9"/>
      <c r="H14" s="8">
        <f>SUM(OrderBal24[[#This Row],[Annual
(Actual)]:[Unpaid]])</f>
        <v>148074.51999999999</v>
      </c>
    </row>
    <row r="15" spans="1:8" x14ac:dyDescent="0.25">
      <c r="A15" s="7" t="s">
        <v>514</v>
      </c>
      <c r="B15" s="7" t="s">
        <v>33</v>
      </c>
      <c r="C15" s="7" t="s">
        <v>34</v>
      </c>
      <c r="D15" s="7" t="s">
        <v>983</v>
      </c>
      <c r="E15" s="7" t="s">
        <v>929</v>
      </c>
      <c r="F15" s="8">
        <v>761378.25</v>
      </c>
      <c r="G15" s="9"/>
      <c r="H15" s="8">
        <f>SUM(OrderBal24[[#This Row],[Annual
(Actual)]:[Unpaid]])</f>
        <v>761378.25</v>
      </c>
    </row>
    <row r="16" spans="1:8" x14ac:dyDescent="0.25">
      <c r="A16" s="7" t="s">
        <v>515</v>
      </c>
      <c r="B16" s="7" t="s">
        <v>35</v>
      </c>
      <c r="C16" s="7" t="s">
        <v>36</v>
      </c>
      <c r="D16" s="7" t="s">
        <v>983</v>
      </c>
      <c r="E16" s="7" t="s">
        <v>929</v>
      </c>
      <c r="F16" s="8">
        <v>665334.52</v>
      </c>
      <c r="G16" s="9"/>
      <c r="H16" s="8">
        <f>SUM(OrderBal24[[#This Row],[Annual
(Actual)]:[Unpaid]])</f>
        <v>665334.52</v>
      </c>
    </row>
    <row r="17" spans="1:8" x14ac:dyDescent="0.25">
      <c r="A17" s="7" t="s">
        <v>516</v>
      </c>
      <c r="B17" s="7" t="s">
        <v>37</v>
      </c>
      <c r="C17" s="7" t="s">
        <v>38</v>
      </c>
      <c r="D17" s="7" t="s">
        <v>983</v>
      </c>
      <c r="E17" s="7" t="s">
        <v>929</v>
      </c>
      <c r="F17" s="8">
        <v>117558.02</v>
      </c>
      <c r="G17" s="9"/>
      <c r="H17" s="8">
        <f>SUM(OrderBal24[[#This Row],[Annual
(Actual)]:[Unpaid]])</f>
        <v>117558.02</v>
      </c>
    </row>
    <row r="18" spans="1:8" x14ac:dyDescent="0.25">
      <c r="A18" s="7" t="s">
        <v>517</v>
      </c>
      <c r="B18" s="7" t="s">
        <v>39</v>
      </c>
      <c r="C18" s="7" t="s">
        <v>40</v>
      </c>
      <c r="D18" s="7" t="s">
        <v>983</v>
      </c>
      <c r="E18" s="7" t="s">
        <v>929</v>
      </c>
      <c r="F18" s="8">
        <v>2170366.44</v>
      </c>
      <c r="G18" s="9"/>
      <c r="H18" s="8">
        <f>SUM(OrderBal24[[#This Row],[Annual
(Actual)]:[Unpaid]])</f>
        <v>2170366.44</v>
      </c>
    </row>
    <row r="19" spans="1:8" x14ac:dyDescent="0.25">
      <c r="A19" s="7" t="s">
        <v>518</v>
      </c>
      <c r="B19" s="7" t="s">
        <v>41</v>
      </c>
      <c r="C19" s="7" t="s">
        <v>42</v>
      </c>
      <c r="D19" s="7" t="s">
        <v>983</v>
      </c>
      <c r="E19" s="7" t="s">
        <v>929</v>
      </c>
      <c r="F19" s="8">
        <v>483002.39</v>
      </c>
      <c r="G19" s="9"/>
      <c r="H19" s="8">
        <f>SUM(OrderBal24[[#This Row],[Annual
(Actual)]:[Unpaid]])</f>
        <v>483002.39</v>
      </c>
    </row>
    <row r="20" spans="1:8" x14ac:dyDescent="0.25">
      <c r="A20" s="7" t="s">
        <v>519</v>
      </c>
      <c r="B20" s="7" t="s">
        <v>43</v>
      </c>
      <c r="C20" s="7" t="s">
        <v>44</v>
      </c>
      <c r="D20" s="7" t="s">
        <v>880</v>
      </c>
      <c r="E20" s="7" t="s">
        <v>929</v>
      </c>
      <c r="F20" s="8">
        <v>-0.31</v>
      </c>
      <c r="G20" s="9"/>
      <c r="H20" s="8">
        <f>SUM(OrderBal24[[#This Row],[Annual
(Actual)]:[Unpaid]])</f>
        <v>-0.31</v>
      </c>
    </row>
    <row r="21" spans="1:8" x14ac:dyDescent="0.25">
      <c r="A21" s="7" t="s">
        <v>520</v>
      </c>
      <c r="B21" s="7" t="s">
        <v>45</v>
      </c>
      <c r="C21" s="7" t="s">
        <v>44</v>
      </c>
      <c r="D21" s="7" t="s">
        <v>983</v>
      </c>
      <c r="E21" s="7" t="s">
        <v>929</v>
      </c>
      <c r="F21" s="8">
        <v>211828.58</v>
      </c>
      <c r="G21" s="9"/>
      <c r="H21" s="8">
        <f>SUM(OrderBal24[[#This Row],[Annual
(Actual)]:[Unpaid]])</f>
        <v>211828.58</v>
      </c>
    </row>
    <row r="22" spans="1:8" x14ac:dyDescent="0.25">
      <c r="A22" s="7" t="s">
        <v>521</v>
      </c>
      <c r="B22" s="7" t="s">
        <v>46</v>
      </c>
      <c r="C22" s="7" t="s">
        <v>47</v>
      </c>
      <c r="D22" s="7" t="s">
        <v>983</v>
      </c>
      <c r="E22" s="7" t="s">
        <v>48</v>
      </c>
      <c r="F22" s="8">
        <v>647555.69999999995</v>
      </c>
      <c r="G22" s="9"/>
      <c r="H22" s="8">
        <f>SUM(OrderBal24[[#This Row],[Annual
(Actual)]:[Unpaid]])</f>
        <v>647555.69999999995</v>
      </c>
    </row>
    <row r="23" spans="1:8" x14ac:dyDescent="0.25">
      <c r="A23" s="7" t="s">
        <v>522</v>
      </c>
      <c r="B23" s="7" t="s">
        <v>49</v>
      </c>
      <c r="C23" s="7" t="s">
        <v>47</v>
      </c>
      <c r="D23" s="7" t="s">
        <v>983</v>
      </c>
      <c r="E23" s="7" t="s">
        <v>48</v>
      </c>
      <c r="F23" s="8">
        <v>268072.87</v>
      </c>
      <c r="G23" s="9"/>
      <c r="H23" s="8">
        <f>SUM(OrderBal24[[#This Row],[Annual
(Actual)]:[Unpaid]])</f>
        <v>268072.87</v>
      </c>
    </row>
    <row r="24" spans="1:8" x14ac:dyDescent="0.25">
      <c r="A24" s="7" t="s">
        <v>523</v>
      </c>
      <c r="B24" s="7" t="s">
        <v>50</v>
      </c>
      <c r="C24" s="7" t="s">
        <v>51</v>
      </c>
      <c r="D24" s="7" t="s">
        <v>983</v>
      </c>
      <c r="E24" s="7" t="s">
        <v>48</v>
      </c>
      <c r="F24" s="8">
        <v>369570.33</v>
      </c>
      <c r="G24" s="9"/>
      <c r="H24" s="8">
        <f>SUM(OrderBal24[[#This Row],[Annual
(Actual)]:[Unpaid]])</f>
        <v>369570.33</v>
      </c>
    </row>
    <row r="25" spans="1:8" x14ac:dyDescent="0.25">
      <c r="A25" s="7" t="s">
        <v>524</v>
      </c>
      <c r="B25" s="7" t="s">
        <v>52</v>
      </c>
      <c r="C25" s="7" t="s">
        <v>53</v>
      </c>
      <c r="D25" s="7" t="s">
        <v>983</v>
      </c>
      <c r="E25" s="7" t="s">
        <v>929</v>
      </c>
      <c r="F25" s="8">
        <v>52732.14</v>
      </c>
      <c r="G25" s="9"/>
      <c r="H25" s="8">
        <f>SUM(OrderBal24[[#This Row],[Annual
(Actual)]:[Unpaid]])</f>
        <v>52732.14</v>
      </c>
    </row>
    <row r="26" spans="1:8" x14ac:dyDescent="0.25">
      <c r="A26" s="7" t="s">
        <v>525</v>
      </c>
      <c r="B26" s="7" t="s">
        <v>54</v>
      </c>
      <c r="C26" s="7" t="s">
        <v>55</v>
      </c>
      <c r="D26" s="7" t="s">
        <v>960</v>
      </c>
      <c r="E26" s="7" t="s">
        <v>57</v>
      </c>
      <c r="F26" s="8">
        <v>6170664.7199999997</v>
      </c>
      <c r="G26" s="9"/>
      <c r="H26" s="8">
        <f>SUM(OrderBal24[[#This Row],[Annual
(Actual)]:[Unpaid]])</f>
        <v>6170664.7199999997</v>
      </c>
    </row>
    <row r="27" spans="1:8" x14ac:dyDescent="0.25">
      <c r="A27" s="7" t="s">
        <v>526</v>
      </c>
      <c r="B27" s="7" t="s">
        <v>58</v>
      </c>
      <c r="C27" s="7" t="s">
        <v>59</v>
      </c>
      <c r="D27" s="7" t="s">
        <v>960</v>
      </c>
      <c r="E27" s="7" t="s">
        <v>780</v>
      </c>
      <c r="F27" s="8">
        <v>573465.79</v>
      </c>
      <c r="G27" s="9"/>
      <c r="H27" s="8">
        <f>SUM(OrderBal24[[#This Row],[Annual
(Actual)]:[Unpaid]])</f>
        <v>573465.79</v>
      </c>
    </row>
    <row r="28" spans="1:8" x14ac:dyDescent="0.25">
      <c r="A28" s="7" t="s">
        <v>527</v>
      </c>
      <c r="B28" s="7" t="s">
        <v>60</v>
      </c>
      <c r="C28" s="7" t="s">
        <v>61</v>
      </c>
      <c r="D28" s="7" t="s">
        <v>983</v>
      </c>
      <c r="E28" s="7" t="s">
        <v>929</v>
      </c>
      <c r="F28" s="8">
        <v>261317.16</v>
      </c>
      <c r="G28" s="9"/>
      <c r="H28" s="8">
        <f>SUM(OrderBal24[[#This Row],[Annual
(Actual)]:[Unpaid]])</f>
        <v>261317.16</v>
      </c>
    </row>
    <row r="29" spans="1:8" x14ac:dyDescent="0.25">
      <c r="A29" s="7" t="s">
        <v>528</v>
      </c>
      <c r="B29" s="7" t="s">
        <v>951</v>
      </c>
      <c r="C29" s="7" t="s">
        <v>63</v>
      </c>
      <c r="D29" s="7" t="s">
        <v>983</v>
      </c>
      <c r="E29" s="7" t="s">
        <v>929</v>
      </c>
      <c r="F29" s="8">
        <v>265742.19</v>
      </c>
      <c r="G29" s="9"/>
      <c r="H29" s="8">
        <f>SUM(OrderBal24[[#This Row],[Annual
(Actual)]:[Unpaid]])</f>
        <v>265742.19</v>
      </c>
    </row>
    <row r="30" spans="1:8" x14ac:dyDescent="0.25">
      <c r="A30" s="7" t="s">
        <v>529</v>
      </c>
      <c r="B30" s="7" t="s">
        <v>64</v>
      </c>
      <c r="C30" s="7" t="s">
        <v>65</v>
      </c>
      <c r="D30" s="7" t="s">
        <v>983</v>
      </c>
      <c r="E30" s="7" t="s">
        <v>929</v>
      </c>
      <c r="F30" s="8">
        <v>-136764.99</v>
      </c>
      <c r="G30" s="9"/>
      <c r="H30" s="8">
        <f>SUM(OrderBal24[[#This Row],[Annual
(Actual)]:[Unpaid]])</f>
        <v>-136764.99</v>
      </c>
    </row>
    <row r="31" spans="1:8" x14ac:dyDescent="0.25">
      <c r="A31" s="7" t="s">
        <v>530</v>
      </c>
      <c r="B31" s="7" t="s">
        <v>66</v>
      </c>
      <c r="C31" s="7" t="s">
        <v>67</v>
      </c>
      <c r="D31" s="7" t="s">
        <v>983</v>
      </c>
      <c r="E31" s="7" t="s">
        <v>929</v>
      </c>
      <c r="F31" s="8">
        <v>279294.36</v>
      </c>
      <c r="G31" s="9"/>
      <c r="H31" s="8">
        <f>SUM(OrderBal24[[#This Row],[Annual
(Actual)]:[Unpaid]])</f>
        <v>279294.36</v>
      </c>
    </row>
    <row r="32" spans="1:8" x14ac:dyDescent="0.25">
      <c r="A32" s="7" t="s">
        <v>531</v>
      </c>
      <c r="B32" s="7" t="s">
        <v>68</v>
      </c>
      <c r="C32" s="7" t="s">
        <v>69</v>
      </c>
      <c r="D32" s="7" t="s">
        <v>778</v>
      </c>
      <c r="E32" s="7" t="s">
        <v>929</v>
      </c>
      <c r="F32" s="8">
        <v>-0.08</v>
      </c>
      <c r="G32" s="9"/>
      <c r="H32" s="8">
        <f>SUM(OrderBal24[[#This Row],[Annual
(Actual)]:[Unpaid]])</f>
        <v>-0.08</v>
      </c>
    </row>
    <row r="33" spans="1:8" x14ac:dyDescent="0.25">
      <c r="A33" s="7" t="s">
        <v>532</v>
      </c>
      <c r="B33" s="7" t="s">
        <v>70</v>
      </c>
      <c r="C33" s="7" t="s">
        <v>71</v>
      </c>
      <c r="D33" s="7" t="s">
        <v>960</v>
      </c>
      <c r="E33" s="7" t="s">
        <v>57</v>
      </c>
      <c r="F33" s="8">
        <v>8389333.0600000005</v>
      </c>
      <c r="G33" s="9"/>
      <c r="H33" s="8">
        <f>SUM(OrderBal24[[#This Row],[Annual
(Actual)]:[Unpaid]])</f>
        <v>8389333.0600000005</v>
      </c>
    </row>
    <row r="34" spans="1:8" ht="13.5" customHeight="1" x14ac:dyDescent="0.25">
      <c r="A34" s="7" t="s">
        <v>534</v>
      </c>
      <c r="B34" s="7" t="s">
        <v>75</v>
      </c>
      <c r="C34" s="7" t="s">
        <v>76</v>
      </c>
      <c r="D34" s="7" t="s">
        <v>913</v>
      </c>
      <c r="E34" s="7" t="s">
        <v>48</v>
      </c>
      <c r="F34" s="8">
        <v>1924959.99</v>
      </c>
      <c r="G34" s="9"/>
      <c r="H34" s="8">
        <f>SUM(OrderBal24[[#This Row],[Annual
(Actual)]:[Unpaid]])</f>
        <v>1924959.99</v>
      </c>
    </row>
    <row r="35" spans="1:8" x14ac:dyDescent="0.25">
      <c r="A35" s="7" t="s">
        <v>535</v>
      </c>
      <c r="B35" s="7" t="s">
        <v>536</v>
      </c>
      <c r="C35" s="7" t="s">
        <v>537</v>
      </c>
      <c r="D35" s="7" t="s">
        <v>983</v>
      </c>
      <c r="E35" s="7" t="s">
        <v>57</v>
      </c>
      <c r="F35" s="8">
        <v>541811.34</v>
      </c>
      <c r="G35" s="9"/>
      <c r="H35" s="8">
        <f>SUM(OrderBal24[[#This Row],[Annual
(Actual)]:[Unpaid]])</f>
        <v>541811.34</v>
      </c>
    </row>
    <row r="36" spans="1:8" x14ac:dyDescent="0.25">
      <c r="A36" s="7" t="s">
        <v>813</v>
      </c>
      <c r="B36" s="7" t="s">
        <v>814</v>
      </c>
      <c r="C36" s="7" t="s">
        <v>815</v>
      </c>
      <c r="D36" s="7" t="s">
        <v>983</v>
      </c>
      <c r="E36" s="7" t="s">
        <v>929</v>
      </c>
      <c r="F36" s="8">
        <v>11873.7</v>
      </c>
      <c r="G36" s="9"/>
      <c r="H36" s="8">
        <f>SUM(OrderBal24[[#This Row],[Annual
(Actual)]:[Unpaid]])</f>
        <v>11873.7</v>
      </c>
    </row>
    <row r="37" spans="1:8" x14ac:dyDescent="0.25">
      <c r="A37" s="7" t="s">
        <v>538</v>
      </c>
      <c r="B37" s="7" t="s">
        <v>77</v>
      </c>
      <c r="C37" s="7" t="s">
        <v>78</v>
      </c>
      <c r="D37" s="7" t="s">
        <v>983</v>
      </c>
      <c r="E37" s="7" t="s">
        <v>929</v>
      </c>
      <c r="F37" s="8">
        <v>100353.16</v>
      </c>
      <c r="G37" s="9"/>
      <c r="H37" s="8">
        <f>SUM(OrderBal24[[#This Row],[Annual
(Actual)]:[Unpaid]])</f>
        <v>100353.16</v>
      </c>
    </row>
    <row r="38" spans="1:8" x14ac:dyDescent="0.25">
      <c r="A38" s="7" t="s">
        <v>539</v>
      </c>
      <c r="B38" s="7" t="s">
        <v>79</v>
      </c>
      <c r="C38" s="7" t="s">
        <v>80</v>
      </c>
      <c r="D38" s="7" t="s">
        <v>913</v>
      </c>
      <c r="E38" s="7" t="s">
        <v>929</v>
      </c>
      <c r="F38" s="8">
        <v>3834.96</v>
      </c>
      <c r="G38" s="9"/>
      <c r="H38" s="8">
        <f>SUM(OrderBal24[[#This Row],[Annual
(Actual)]:[Unpaid]])</f>
        <v>3834.96</v>
      </c>
    </row>
    <row r="39" spans="1:8" x14ac:dyDescent="0.25">
      <c r="A39" s="7" t="s">
        <v>540</v>
      </c>
      <c r="B39" s="7" t="s">
        <v>81</v>
      </c>
      <c r="C39" s="7" t="s">
        <v>82</v>
      </c>
      <c r="D39" s="7" t="s">
        <v>983</v>
      </c>
      <c r="E39" s="7" t="s">
        <v>929</v>
      </c>
      <c r="F39" s="8">
        <v>45189.95</v>
      </c>
      <c r="G39" s="9"/>
      <c r="H39" s="8">
        <f>SUM(OrderBal24[[#This Row],[Annual
(Actual)]:[Unpaid]])</f>
        <v>45189.95</v>
      </c>
    </row>
    <row r="40" spans="1:8" x14ac:dyDescent="0.25">
      <c r="A40" s="7" t="s">
        <v>541</v>
      </c>
      <c r="B40" s="7" t="s">
        <v>83</v>
      </c>
      <c r="C40" s="7" t="s">
        <v>84</v>
      </c>
      <c r="D40" s="7" t="s">
        <v>892</v>
      </c>
      <c r="E40" s="7" t="s">
        <v>929</v>
      </c>
      <c r="F40" s="8">
        <v>-0.02</v>
      </c>
      <c r="G40" s="9"/>
      <c r="H40" s="8">
        <f>SUM(OrderBal24[[#This Row],[Annual
(Actual)]:[Unpaid]])</f>
        <v>-0.02</v>
      </c>
    </row>
    <row r="41" spans="1:8" x14ac:dyDescent="0.25">
      <c r="A41" s="7" t="s">
        <v>542</v>
      </c>
      <c r="B41" s="7" t="s">
        <v>85</v>
      </c>
      <c r="C41" s="7" t="s">
        <v>86</v>
      </c>
      <c r="D41" s="7" t="s">
        <v>983</v>
      </c>
      <c r="E41" s="7" t="s">
        <v>929</v>
      </c>
      <c r="F41" s="8">
        <v>547298.15</v>
      </c>
      <c r="G41" s="9"/>
      <c r="H41" s="8">
        <f>SUM(OrderBal24[[#This Row],[Annual
(Actual)]:[Unpaid]])</f>
        <v>547298.15</v>
      </c>
    </row>
    <row r="42" spans="1:8" x14ac:dyDescent="0.25">
      <c r="A42" s="7" t="s">
        <v>543</v>
      </c>
      <c r="B42" s="7" t="s">
        <v>87</v>
      </c>
      <c r="C42" s="7" t="s">
        <v>88</v>
      </c>
      <c r="D42" s="7" t="s">
        <v>983</v>
      </c>
      <c r="E42" s="7" t="s">
        <v>929</v>
      </c>
      <c r="F42" s="8">
        <v>4956481.57</v>
      </c>
      <c r="G42" s="9"/>
      <c r="H42" s="8">
        <f>SUM(OrderBal24[[#This Row],[Annual
(Actual)]:[Unpaid]])</f>
        <v>4956481.57</v>
      </c>
    </row>
    <row r="43" spans="1:8" x14ac:dyDescent="0.25">
      <c r="A43" s="7" t="s">
        <v>544</v>
      </c>
      <c r="B43" s="7" t="s">
        <v>89</v>
      </c>
      <c r="C43" s="7" t="s">
        <v>90</v>
      </c>
      <c r="D43" s="7" t="s">
        <v>983</v>
      </c>
      <c r="E43" s="7" t="s">
        <v>881</v>
      </c>
      <c r="F43" s="8">
        <v>17039.23</v>
      </c>
      <c r="G43" s="9"/>
      <c r="H43" s="8">
        <f>SUM(OrderBal24[[#This Row],[Annual
(Actual)]:[Unpaid]])</f>
        <v>17039.23</v>
      </c>
    </row>
    <row r="44" spans="1:8" x14ac:dyDescent="0.25">
      <c r="A44" s="7" t="s">
        <v>545</v>
      </c>
      <c r="B44" s="7" t="s">
        <v>92</v>
      </c>
      <c r="C44" s="7" t="s">
        <v>90</v>
      </c>
      <c r="D44" s="7" t="s">
        <v>983</v>
      </c>
      <c r="E44" s="7" t="s">
        <v>929</v>
      </c>
      <c r="F44" s="8">
        <v>689620.38</v>
      </c>
      <c r="G44" s="9"/>
      <c r="H44" s="8">
        <f>SUM(OrderBal24[[#This Row],[Annual
(Actual)]:[Unpaid]])</f>
        <v>689620.38</v>
      </c>
    </row>
    <row r="45" spans="1:8" x14ac:dyDescent="0.25">
      <c r="A45" s="7" t="s">
        <v>546</v>
      </c>
      <c r="B45" s="7" t="s">
        <v>93</v>
      </c>
      <c r="C45" s="7" t="s">
        <v>94</v>
      </c>
      <c r="D45" s="7" t="s">
        <v>983</v>
      </c>
      <c r="E45" s="7" t="s">
        <v>929</v>
      </c>
      <c r="F45" s="8">
        <v>702246.9</v>
      </c>
      <c r="G45" s="9"/>
      <c r="H45" s="8">
        <f>SUM(OrderBal24[[#This Row],[Annual
(Actual)]:[Unpaid]])</f>
        <v>702246.9</v>
      </c>
    </row>
    <row r="46" spans="1:8" ht="13.5" customHeight="1" x14ac:dyDescent="0.25">
      <c r="A46" s="7" t="s">
        <v>547</v>
      </c>
      <c r="B46" s="7" t="s">
        <v>95</v>
      </c>
      <c r="C46" s="7" t="s">
        <v>96</v>
      </c>
      <c r="D46" s="7" t="s">
        <v>983</v>
      </c>
      <c r="E46" s="7" t="s">
        <v>929</v>
      </c>
      <c r="F46" s="8">
        <v>81206.97</v>
      </c>
      <c r="G46" s="9"/>
      <c r="H46" s="8">
        <f>SUM(OrderBal24[[#This Row],[Annual
(Actual)]:[Unpaid]])</f>
        <v>81206.97</v>
      </c>
    </row>
    <row r="47" spans="1:8" x14ac:dyDescent="0.25">
      <c r="A47" s="7" t="s">
        <v>548</v>
      </c>
      <c r="B47" s="7" t="s">
        <v>97</v>
      </c>
      <c r="C47" s="7" t="s">
        <v>98</v>
      </c>
      <c r="D47" s="7" t="s">
        <v>983</v>
      </c>
      <c r="E47" s="7" t="s">
        <v>929</v>
      </c>
      <c r="F47" s="8">
        <v>38206.74</v>
      </c>
      <c r="G47" s="9"/>
      <c r="H47" s="8">
        <f>SUM(OrderBal24[[#This Row],[Annual
(Actual)]:[Unpaid]])</f>
        <v>38206.74</v>
      </c>
    </row>
    <row r="48" spans="1:8" x14ac:dyDescent="0.25">
      <c r="A48" s="7" t="s">
        <v>549</v>
      </c>
      <c r="B48" s="7" t="s">
        <v>99</v>
      </c>
      <c r="C48" s="7" t="s">
        <v>100</v>
      </c>
      <c r="D48" s="7" t="s">
        <v>983</v>
      </c>
      <c r="E48" s="7" t="s">
        <v>929</v>
      </c>
      <c r="F48" s="8">
        <v>0.06</v>
      </c>
      <c r="G48" s="9"/>
      <c r="H48" s="8">
        <f>SUM(OrderBal24[[#This Row],[Annual
(Actual)]:[Unpaid]])</f>
        <v>0.06</v>
      </c>
    </row>
    <row r="49" spans="1:8" x14ac:dyDescent="0.25">
      <c r="A49" s="7" t="s">
        <v>550</v>
      </c>
      <c r="B49" s="7" t="s">
        <v>101</v>
      </c>
      <c r="C49" s="7" t="s">
        <v>102</v>
      </c>
      <c r="D49" s="7" t="s">
        <v>983</v>
      </c>
      <c r="E49" s="7" t="s">
        <v>929</v>
      </c>
      <c r="F49" s="8">
        <v>584586.41</v>
      </c>
      <c r="G49" s="9"/>
      <c r="H49" s="8">
        <f>SUM(OrderBal24[[#This Row],[Annual
(Actual)]:[Unpaid]])</f>
        <v>584586.41</v>
      </c>
    </row>
    <row r="50" spans="1:8" x14ac:dyDescent="0.25">
      <c r="A50" s="7" t="s">
        <v>551</v>
      </c>
      <c r="B50" s="7" t="s">
        <v>103</v>
      </c>
      <c r="C50" s="7" t="s">
        <v>104</v>
      </c>
      <c r="D50" s="7" t="s">
        <v>983</v>
      </c>
      <c r="E50" s="7" t="s">
        <v>929</v>
      </c>
      <c r="F50" s="8">
        <v>329277.63</v>
      </c>
      <c r="G50" s="9"/>
      <c r="H50" s="8">
        <f>SUM(OrderBal24[[#This Row],[Annual
(Actual)]:[Unpaid]])</f>
        <v>329277.63</v>
      </c>
    </row>
    <row r="51" spans="1:8" x14ac:dyDescent="0.25">
      <c r="A51" s="7" t="s">
        <v>552</v>
      </c>
      <c r="B51" s="7" t="s">
        <v>105</v>
      </c>
      <c r="C51" s="7" t="s">
        <v>106</v>
      </c>
      <c r="D51" s="7" t="s">
        <v>983</v>
      </c>
      <c r="E51" s="7" t="s">
        <v>929</v>
      </c>
      <c r="F51" s="8">
        <v>105155.5</v>
      </c>
      <c r="G51" s="9"/>
      <c r="H51" s="8">
        <f>SUM(OrderBal24[[#This Row],[Annual
(Actual)]:[Unpaid]])</f>
        <v>105155.5</v>
      </c>
    </row>
    <row r="52" spans="1:8" x14ac:dyDescent="0.25">
      <c r="A52" s="7" t="s">
        <v>553</v>
      </c>
      <c r="B52" s="7" t="s">
        <v>107</v>
      </c>
      <c r="C52" s="7" t="s">
        <v>108</v>
      </c>
      <c r="D52" s="7" t="s">
        <v>983</v>
      </c>
      <c r="E52" s="7" t="s">
        <v>929</v>
      </c>
      <c r="F52" s="8">
        <v>84157.71</v>
      </c>
      <c r="G52" s="9"/>
      <c r="H52" s="8">
        <f>SUM(OrderBal24[[#This Row],[Annual
(Actual)]:[Unpaid]])</f>
        <v>84157.71</v>
      </c>
    </row>
    <row r="53" spans="1:8" x14ac:dyDescent="0.25">
      <c r="A53" s="7" t="s">
        <v>554</v>
      </c>
      <c r="B53" s="7" t="s">
        <v>109</v>
      </c>
      <c r="C53" s="7" t="s">
        <v>110</v>
      </c>
      <c r="D53" s="7" t="s">
        <v>983</v>
      </c>
      <c r="E53" s="7" t="s">
        <v>929</v>
      </c>
      <c r="F53" s="8">
        <v>343614.13</v>
      </c>
      <c r="G53" s="9"/>
      <c r="H53" s="8">
        <f>SUM(OrderBal24[[#This Row],[Annual
(Actual)]:[Unpaid]])</f>
        <v>343614.13</v>
      </c>
    </row>
    <row r="54" spans="1:8" x14ac:dyDescent="0.25">
      <c r="A54" s="7" t="s">
        <v>556</v>
      </c>
      <c r="B54" s="7" t="s">
        <v>113</v>
      </c>
      <c r="C54" s="7" t="s">
        <v>114</v>
      </c>
      <c r="D54" s="7" t="s">
        <v>983</v>
      </c>
      <c r="E54" s="7" t="s">
        <v>881</v>
      </c>
      <c r="F54" s="8">
        <v>67010.34</v>
      </c>
      <c r="G54" s="9"/>
      <c r="H54" s="8">
        <f>SUM(OrderBal24[[#This Row],[Annual
(Actual)]:[Unpaid]])</f>
        <v>67010.34</v>
      </c>
    </row>
    <row r="55" spans="1:8" x14ac:dyDescent="0.25">
      <c r="A55" s="7" t="s">
        <v>557</v>
      </c>
      <c r="B55" s="7" t="s">
        <v>115</v>
      </c>
      <c r="C55" s="7" t="s">
        <v>116</v>
      </c>
      <c r="D55" s="7" t="s">
        <v>880</v>
      </c>
      <c r="E55" s="7" t="s">
        <v>929</v>
      </c>
      <c r="F55" s="8">
        <v>-0.03</v>
      </c>
      <c r="G55" s="9"/>
      <c r="H55" s="8">
        <f>SUM(OrderBal24[[#This Row],[Annual
(Actual)]:[Unpaid]])</f>
        <v>-0.03</v>
      </c>
    </row>
    <row r="56" spans="1:8" x14ac:dyDescent="0.25">
      <c r="A56" s="7" t="s">
        <v>558</v>
      </c>
      <c r="B56" s="7" t="s">
        <v>117</v>
      </c>
      <c r="C56" s="7" t="s">
        <v>118</v>
      </c>
      <c r="D56" s="7" t="s">
        <v>983</v>
      </c>
      <c r="E56" s="7" t="s">
        <v>929</v>
      </c>
      <c r="F56" s="8">
        <v>475233.19</v>
      </c>
      <c r="G56" s="9"/>
      <c r="H56" s="8">
        <f>SUM(OrderBal24[[#This Row],[Annual
(Actual)]:[Unpaid]])</f>
        <v>475233.19</v>
      </c>
    </row>
    <row r="57" spans="1:8" x14ac:dyDescent="0.25">
      <c r="A57" s="7" t="s">
        <v>559</v>
      </c>
      <c r="B57" s="7" t="s">
        <v>119</v>
      </c>
      <c r="C57" s="7" t="s">
        <v>120</v>
      </c>
      <c r="D57" s="7" t="s">
        <v>983</v>
      </c>
      <c r="E57" s="7" t="s">
        <v>929</v>
      </c>
      <c r="F57" s="8">
        <v>56267.68</v>
      </c>
      <c r="G57" s="9"/>
      <c r="H57" s="8">
        <f>SUM(OrderBal24[[#This Row],[Annual
(Actual)]:[Unpaid]])</f>
        <v>56267.68</v>
      </c>
    </row>
    <row r="58" spans="1:8" x14ac:dyDescent="0.25">
      <c r="A58" s="7" t="s">
        <v>560</v>
      </c>
      <c r="B58" s="7" t="s">
        <v>121</v>
      </c>
      <c r="C58" s="7" t="s">
        <v>122</v>
      </c>
      <c r="D58" s="7" t="s">
        <v>983</v>
      </c>
      <c r="E58" s="7" t="s">
        <v>929</v>
      </c>
      <c r="F58" s="8">
        <v>40030.5</v>
      </c>
      <c r="G58" s="9"/>
      <c r="H58" s="8">
        <f>SUM(OrderBal24[[#This Row],[Annual
(Actual)]:[Unpaid]])</f>
        <v>40030.5</v>
      </c>
    </row>
    <row r="59" spans="1:8" x14ac:dyDescent="0.25">
      <c r="A59" s="7" t="s">
        <v>561</v>
      </c>
      <c r="B59" s="7" t="s">
        <v>123</v>
      </c>
      <c r="C59" s="7" t="s">
        <v>124</v>
      </c>
      <c r="D59" s="7" t="s">
        <v>983</v>
      </c>
      <c r="E59" s="7" t="s">
        <v>929</v>
      </c>
      <c r="F59" s="8">
        <v>123500.95</v>
      </c>
      <c r="G59" s="9"/>
      <c r="H59" s="8">
        <f>SUM(OrderBal24[[#This Row],[Annual
(Actual)]:[Unpaid]])</f>
        <v>123500.95</v>
      </c>
    </row>
    <row r="60" spans="1:8" x14ac:dyDescent="0.25">
      <c r="A60" s="7" t="s">
        <v>562</v>
      </c>
      <c r="B60" s="7" t="s">
        <v>125</v>
      </c>
      <c r="C60" s="7" t="s">
        <v>126</v>
      </c>
      <c r="D60" s="7" t="s">
        <v>12</v>
      </c>
      <c r="E60" s="7" t="s">
        <v>929</v>
      </c>
      <c r="F60" s="8">
        <v>0.2</v>
      </c>
      <c r="G60" s="9"/>
      <c r="H60" s="8">
        <f>SUM(OrderBal24[[#This Row],[Annual
(Actual)]:[Unpaid]])</f>
        <v>0.2</v>
      </c>
    </row>
    <row r="61" spans="1:8" x14ac:dyDescent="0.25">
      <c r="A61" s="7" t="s">
        <v>563</v>
      </c>
      <c r="B61" s="7" t="s">
        <v>127</v>
      </c>
      <c r="C61" s="7" t="s">
        <v>126</v>
      </c>
      <c r="D61" s="7" t="s">
        <v>983</v>
      </c>
      <c r="E61" s="7" t="s">
        <v>929</v>
      </c>
      <c r="F61" s="8">
        <v>192305.59</v>
      </c>
      <c r="G61" s="9"/>
      <c r="H61" s="8">
        <f>SUM(OrderBal24[[#This Row],[Annual
(Actual)]:[Unpaid]])</f>
        <v>192305.59</v>
      </c>
    </row>
    <row r="62" spans="1:8" x14ac:dyDescent="0.25">
      <c r="A62" s="7" t="s">
        <v>564</v>
      </c>
      <c r="B62" s="7" t="s">
        <v>128</v>
      </c>
      <c r="C62" s="7" t="s">
        <v>126</v>
      </c>
      <c r="D62" s="7" t="s">
        <v>983</v>
      </c>
      <c r="E62" s="7" t="s">
        <v>929</v>
      </c>
      <c r="F62" s="8">
        <v>139084.09</v>
      </c>
      <c r="G62" s="9"/>
      <c r="H62" s="8">
        <f>SUM(OrderBal24[[#This Row],[Annual
(Actual)]:[Unpaid]])</f>
        <v>139084.09</v>
      </c>
    </row>
    <row r="63" spans="1:8" x14ac:dyDescent="0.25">
      <c r="A63" s="7" t="s">
        <v>565</v>
      </c>
      <c r="B63" s="7" t="s">
        <v>129</v>
      </c>
      <c r="C63" s="7" t="s">
        <v>130</v>
      </c>
      <c r="D63" s="7" t="s">
        <v>983</v>
      </c>
      <c r="E63" s="7" t="s">
        <v>929</v>
      </c>
      <c r="F63" s="8">
        <v>61764.77</v>
      </c>
      <c r="G63" s="9"/>
      <c r="H63" s="8">
        <f>SUM(OrderBal24[[#This Row],[Annual
(Actual)]:[Unpaid]])</f>
        <v>61764.77</v>
      </c>
    </row>
    <row r="64" spans="1:8" x14ac:dyDescent="0.25">
      <c r="A64" s="7" t="s">
        <v>914</v>
      </c>
      <c r="B64" s="7" t="s">
        <v>915</v>
      </c>
      <c r="C64" s="7" t="s">
        <v>130</v>
      </c>
      <c r="D64" s="7" t="s">
        <v>983</v>
      </c>
      <c r="E64" s="7" t="s">
        <v>929</v>
      </c>
      <c r="F64" s="8">
        <v>26731.96</v>
      </c>
      <c r="G64" s="9"/>
      <c r="H64" s="8">
        <f>SUM(OrderBal24[[#This Row],[Annual
(Actual)]:[Unpaid]])</f>
        <v>26731.96</v>
      </c>
    </row>
    <row r="65" spans="1:8" x14ac:dyDescent="0.25">
      <c r="A65" s="7" t="s">
        <v>566</v>
      </c>
      <c r="B65" s="7" t="s">
        <v>131</v>
      </c>
      <c r="C65" s="7" t="s">
        <v>130</v>
      </c>
      <c r="D65" s="7" t="s">
        <v>983</v>
      </c>
      <c r="E65" s="7" t="s">
        <v>929</v>
      </c>
      <c r="F65" s="8">
        <v>768126.4</v>
      </c>
      <c r="G65" s="9"/>
      <c r="H65" s="8">
        <f>SUM(OrderBal24[[#This Row],[Annual
(Actual)]:[Unpaid]])</f>
        <v>768126.4</v>
      </c>
    </row>
    <row r="66" spans="1:8" x14ac:dyDescent="0.25">
      <c r="A66" s="7" t="s">
        <v>567</v>
      </c>
      <c r="B66" s="7" t="s">
        <v>952</v>
      </c>
      <c r="C66" s="7" t="s">
        <v>133</v>
      </c>
      <c r="D66" s="7" t="s">
        <v>983</v>
      </c>
      <c r="E66" s="7" t="s">
        <v>929</v>
      </c>
      <c r="F66" s="8">
        <v>124500.85</v>
      </c>
      <c r="G66" s="9"/>
      <c r="H66" s="8">
        <f>SUM(OrderBal24[[#This Row],[Annual
(Actual)]:[Unpaid]])</f>
        <v>124500.85</v>
      </c>
    </row>
    <row r="67" spans="1:8" x14ac:dyDescent="0.25">
      <c r="A67" s="7" t="s">
        <v>568</v>
      </c>
      <c r="B67" s="7" t="s">
        <v>134</v>
      </c>
      <c r="C67" s="7" t="s">
        <v>135</v>
      </c>
      <c r="D67" s="7" t="s">
        <v>983</v>
      </c>
      <c r="E67" s="7" t="s">
        <v>929</v>
      </c>
      <c r="F67" s="8">
        <v>339247.8</v>
      </c>
      <c r="G67" s="9"/>
      <c r="H67" s="8">
        <f>SUM(OrderBal24[[#This Row],[Annual
(Actual)]:[Unpaid]])</f>
        <v>339247.8</v>
      </c>
    </row>
    <row r="68" spans="1:8" x14ac:dyDescent="0.25">
      <c r="A68" s="7" t="s">
        <v>569</v>
      </c>
      <c r="B68" s="7" t="s">
        <v>136</v>
      </c>
      <c r="C68" s="7" t="s">
        <v>137</v>
      </c>
      <c r="D68" s="7" t="s">
        <v>983</v>
      </c>
      <c r="E68" s="7" t="s">
        <v>881</v>
      </c>
      <c r="F68" s="8">
        <v>74115.61</v>
      </c>
      <c r="G68" s="9"/>
      <c r="H68" s="8">
        <f>SUM(OrderBal24[[#This Row],[Annual
(Actual)]:[Unpaid]])</f>
        <v>74115.61</v>
      </c>
    </row>
    <row r="69" spans="1:8" x14ac:dyDescent="0.25">
      <c r="A69" s="7" t="s">
        <v>570</v>
      </c>
      <c r="B69" s="7" t="s">
        <v>138</v>
      </c>
      <c r="C69" s="7" t="s">
        <v>139</v>
      </c>
      <c r="D69" s="7" t="s">
        <v>983</v>
      </c>
      <c r="E69" s="7" t="s">
        <v>929</v>
      </c>
      <c r="F69" s="8">
        <v>164993.98000000001</v>
      </c>
      <c r="G69" s="9"/>
      <c r="H69" s="8">
        <f>SUM(OrderBal24[[#This Row],[Annual
(Actual)]:[Unpaid]])</f>
        <v>164993.98000000001</v>
      </c>
    </row>
    <row r="70" spans="1:8" x14ac:dyDescent="0.25">
      <c r="A70" s="7" t="s">
        <v>571</v>
      </c>
      <c r="B70" s="7" t="s">
        <v>140</v>
      </c>
      <c r="C70" s="7" t="s">
        <v>141</v>
      </c>
      <c r="D70" s="7" t="s">
        <v>983</v>
      </c>
      <c r="E70" s="7" t="s">
        <v>929</v>
      </c>
      <c r="F70" s="8">
        <v>317236.63</v>
      </c>
      <c r="G70" s="9"/>
      <c r="H70" s="8">
        <f>SUM(OrderBal24[[#This Row],[Annual
(Actual)]:[Unpaid]])</f>
        <v>317236.63</v>
      </c>
    </row>
    <row r="71" spans="1:8" x14ac:dyDescent="0.25">
      <c r="A71" s="7" t="s">
        <v>572</v>
      </c>
      <c r="B71" s="7" t="s">
        <v>142</v>
      </c>
      <c r="C71" s="7" t="s">
        <v>143</v>
      </c>
      <c r="D71" s="7" t="s">
        <v>983</v>
      </c>
      <c r="E71" s="7" t="s">
        <v>929</v>
      </c>
      <c r="F71" s="8">
        <v>149800.06</v>
      </c>
      <c r="G71" s="9"/>
      <c r="H71" s="8">
        <f>SUM(OrderBal24[[#This Row],[Annual
(Actual)]:[Unpaid]])</f>
        <v>149800.06</v>
      </c>
    </row>
    <row r="72" spans="1:8" x14ac:dyDescent="0.25">
      <c r="A72" s="7" t="s">
        <v>573</v>
      </c>
      <c r="B72" s="7" t="s">
        <v>144</v>
      </c>
      <c r="C72" s="7" t="s">
        <v>145</v>
      </c>
      <c r="D72" s="7" t="s">
        <v>146</v>
      </c>
      <c r="E72" s="7" t="s">
        <v>929</v>
      </c>
      <c r="F72" s="8">
        <v>-0.03</v>
      </c>
      <c r="G72" s="9"/>
      <c r="H72" s="8">
        <f>SUM(OrderBal24[[#This Row],[Annual
(Actual)]:[Unpaid]])</f>
        <v>-0.03</v>
      </c>
    </row>
    <row r="73" spans="1:8" x14ac:dyDescent="0.25">
      <c r="A73" s="7" t="s">
        <v>574</v>
      </c>
      <c r="B73" s="7" t="s">
        <v>147</v>
      </c>
      <c r="C73" s="7" t="s">
        <v>148</v>
      </c>
      <c r="D73" s="7" t="s">
        <v>983</v>
      </c>
      <c r="E73" s="7" t="s">
        <v>929</v>
      </c>
      <c r="F73" s="8">
        <v>129678.67</v>
      </c>
      <c r="G73" s="9"/>
      <c r="H73" s="8">
        <f>SUM(OrderBal24[[#This Row],[Annual
(Actual)]:[Unpaid]])</f>
        <v>129678.67</v>
      </c>
    </row>
    <row r="74" spans="1:8" x14ac:dyDescent="0.25">
      <c r="A74" s="7" t="s">
        <v>575</v>
      </c>
      <c r="B74" s="7" t="s">
        <v>149</v>
      </c>
      <c r="C74" s="7" t="s">
        <v>150</v>
      </c>
      <c r="D74" s="7" t="s">
        <v>983</v>
      </c>
      <c r="E74" s="7" t="s">
        <v>929</v>
      </c>
      <c r="F74" s="8">
        <v>650248.17000000004</v>
      </c>
      <c r="G74" s="9"/>
      <c r="H74" s="8">
        <f>SUM(OrderBal24[[#This Row],[Annual
(Actual)]:[Unpaid]])</f>
        <v>650248.17000000004</v>
      </c>
    </row>
    <row r="75" spans="1:8" x14ac:dyDescent="0.25">
      <c r="A75" s="7" t="s">
        <v>576</v>
      </c>
      <c r="B75" s="7" t="s">
        <v>151</v>
      </c>
      <c r="C75" s="7" t="s">
        <v>152</v>
      </c>
      <c r="D75" s="7" t="s">
        <v>983</v>
      </c>
      <c r="E75" s="7" t="s">
        <v>881</v>
      </c>
      <c r="F75" s="8">
        <v>668864.85</v>
      </c>
      <c r="G75" s="9"/>
      <c r="H75" s="8">
        <f>SUM(OrderBal24[[#This Row],[Annual
(Actual)]:[Unpaid]])</f>
        <v>668864.85</v>
      </c>
    </row>
    <row r="76" spans="1:8" x14ac:dyDescent="0.25">
      <c r="A76" s="7" t="s">
        <v>939</v>
      </c>
      <c r="B76" s="7" t="s">
        <v>940</v>
      </c>
      <c r="C76" s="7" t="s">
        <v>941</v>
      </c>
      <c r="D76" s="7" t="s">
        <v>983</v>
      </c>
      <c r="E76" s="7" t="s">
        <v>929</v>
      </c>
      <c r="F76" s="8">
        <v>181271.64</v>
      </c>
      <c r="G76" s="10"/>
      <c r="H76" s="8">
        <f>SUM(OrderBal24[[#This Row],[Annual
(Actual)]:[Unpaid]])</f>
        <v>181271.64</v>
      </c>
    </row>
    <row r="77" spans="1:8" x14ac:dyDescent="0.25">
      <c r="A77" s="7" t="s">
        <v>577</v>
      </c>
      <c r="B77" s="7" t="s">
        <v>153</v>
      </c>
      <c r="C77" s="7" t="s">
        <v>154</v>
      </c>
      <c r="D77" s="7" t="s">
        <v>841</v>
      </c>
      <c r="E77" s="7" t="s">
        <v>929</v>
      </c>
      <c r="F77" s="8">
        <v>0.12</v>
      </c>
      <c r="G77" s="10"/>
      <c r="H77" s="8">
        <f>SUM(OrderBal24[[#This Row],[Annual
(Actual)]:[Unpaid]])</f>
        <v>0.12</v>
      </c>
    </row>
    <row r="78" spans="1:8" x14ac:dyDescent="0.25">
      <c r="A78" s="7" t="s">
        <v>578</v>
      </c>
      <c r="B78" s="7" t="s">
        <v>155</v>
      </c>
      <c r="C78" s="7" t="s">
        <v>156</v>
      </c>
      <c r="D78" s="7" t="s">
        <v>880</v>
      </c>
      <c r="E78" s="7" t="s">
        <v>929</v>
      </c>
      <c r="F78" s="8">
        <v>-0.02</v>
      </c>
      <c r="G78" s="11"/>
      <c r="H78" s="8">
        <f>SUM(OrderBal24[[#This Row],[Annual
(Actual)]:[Unpaid]])</f>
        <v>-0.02</v>
      </c>
    </row>
    <row r="79" spans="1:8" x14ac:dyDescent="0.25">
      <c r="A79" s="7" t="s">
        <v>579</v>
      </c>
      <c r="B79" s="7" t="s">
        <v>157</v>
      </c>
      <c r="C79" s="7" t="s">
        <v>158</v>
      </c>
      <c r="D79" s="7" t="s">
        <v>983</v>
      </c>
      <c r="E79" s="7" t="s">
        <v>929</v>
      </c>
      <c r="F79" s="8">
        <v>20296.87</v>
      </c>
      <c r="G79" s="9"/>
      <c r="H79" s="8">
        <f>SUM(OrderBal24[[#This Row],[Annual
(Actual)]:[Unpaid]])</f>
        <v>20296.87</v>
      </c>
    </row>
    <row r="80" spans="1:8" x14ac:dyDescent="0.25">
      <c r="A80" s="7" t="s">
        <v>580</v>
      </c>
      <c r="B80" s="7" t="s">
        <v>159</v>
      </c>
      <c r="C80" s="7" t="s">
        <v>160</v>
      </c>
      <c r="D80" s="7" t="s">
        <v>983</v>
      </c>
      <c r="E80" s="7" t="s">
        <v>929</v>
      </c>
      <c r="F80" s="8">
        <v>634609.93000000005</v>
      </c>
      <c r="G80" s="9"/>
      <c r="H80" s="8">
        <f>SUM(OrderBal24[[#This Row],[Annual
(Actual)]:[Unpaid]])</f>
        <v>634609.93000000005</v>
      </c>
    </row>
    <row r="81" spans="1:8" x14ac:dyDescent="0.25">
      <c r="A81" s="7" t="s">
        <v>581</v>
      </c>
      <c r="B81" s="7" t="s">
        <v>916</v>
      </c>
      <c r="C81" s="7" t="s">
        <v>162</v>
      </c>
      <c r="D81" s="7" t="s">
        <v>983</v>
      </c>
      <c r="E81" s="7" t="s">
        <v>929</v>
      </c>
      <c r="F81" s="8">
        <v>615449.68000000005</v>
      </c>
      <c r="G81" s="9"/>
      <c r="H81" s="8">
        <f>SUM(OrderBal24[[#This Row],[Annual
(Actual)]:[Unpaid]])</f>
        <v>615449.68000000005</v>
      </c>
    </row>
    <row r="82" spans="1:8" x14ac:dyDescent="0.25">
      <c r="A82" s="7" t="s">
        <v>582</v>
      </c>
      <c r="B82" s="7" t="s">
        <v>163</v>
      </c>
      <c r="C82" s="7" t="s">
        <v>164</v>
      </c>
      <c r="D82" s="7" t="s">
        <v>983</v>
      </c>
      <c r="E82" s="7" t="s">
        <v>929</v>
      </c>
      <c r="F82" s="8">
        <v>84708.08</v>
      </c>
      <c r="G82" s="9"/>
      <c r="H82" s="8">
        <f>SUM(OrderBal24[[#This Row],[Annual
(Actual)]:[Unpaid]])</f>
        <v>84708.08</v>
      </c>
    </row>
    <row r="83" spans="1:8" x14ac:dyDescent="0.25">
      <c r="A83" s="7" t="s">
        <v>583</v>
      </c>
      <c r="B83" s="7" t="s">
        <v>165</v>
      </c>
      <c r="C83" s="7" t="s">
        <v>166</v>
      </c>
      <c r="D83" s="7" t="s">
        <v>983</v>
      </c>
      <c r="E83" s="7" t="s">
        <v>929</v>
      </c>
      <c r="F83" s="8">
        <v>536250</v>
      </c>
      <c r="G83" s="9"/>
      <c r="H83" s="8">
        <f>SUM(OrderBal24[[#This Row],[Annual
(Actual)]:[Unpaid]])</f>
        <v>536250</v>
      </c>
    </row>
    <row r="84" spans="1:8" x14ac:dyDescent="0.25">
      <c r="A84" s="7" t="s">
        <v>584</v>
      </c>
      <c r="B84" s="7" t="s">
        <v>167</v>
      </c>
      <c r="C84" s="7" t="s">
        <v>168</v>
      </c>
      <c r="D84" s="7" t="s">
        <v>983</v>
      </c>
      <c r="E84" s="7" t="s">
        <v>929</v>
      </c>
      <c r="F84" s="8">
        <v>25837.93</v>
      </c>
      <c r="G84" s="9"/>
      <c r="H84" s="8">
        <f>SUM(OrderBal24[[#This Row],[Annual
(Actual)]:[Unpaid]])</f>
        <v>25837.93</v>
      </c>
    </row>
    <row r="85" spans="1:8" x14ac:dyDescent="0.25">
      <c r="A85" s="7" t="s">
        <v>585</v>
      </c>
      <c r="B85" s="7" t="s">
        <v>169</v>
      </c>
      <c r="C85" s="7" t="s">
        <v>168</v>
      </c>
      <c r="D85" s="7" t="s">
        <v>983</v>
      </c>
      <c r="E85" s="7" t="s">
        <v>929</v>
      </c>
      <c r="F85" s="8">
        <v>237499.85</v>
      </c>
      <c r="G85" s="9"/>
      <c r="H85" s="8">
        <f>SUM(OrderBal24[[#This Row],[Annual
(Actual)]:[Unpaid]])</f>
        <v>237499.85</v>
      </c>
    </row>
    <row r="86" spans="1:8" x14ac:dyDescent="0.25">
      <c r="A86" s="7" t="s">
        <v>586</v>
      </c>
      <c r="B86" s="7" t="s">
        <v>170</v>
      </c>
      <c r="C86" s="7" t="s">
        <v>171</v>
      </c>
      <c r="D86" s="7" t="s">
        <v>983</v>
      </c>
      <c r="E86" s="7" t="s">
        <v>929</v>
      </c>
      <c r="F86" s="8">
        <v>184696.98</v>
      </c>
      <c r="G86" s="9"/>
      <c r="H86" s="8">
        <f>SUM(OrderBal24[[#This Row],[Annual
(Actual)]:[Unpaid]])</f>
        <v>184696.98</v>
      </c>
    </row>
    <row r="87" spans="1:8" x14ac:dyDescent="0.25">
      <c r="A87" s="7" t="s">
        <v>587</v>
      </c>
      <c r="B87" s="7" t="s">
        <v>172</v>
      </c>
      <c r="C87" s="7" t="s">
        <v>173</v>
      </c>
      <c r="D87" s="7" t="s">
        <v>983</v>
      </c>
      <c r="E87" s="7" t="s">
        <v>929</v>
      </c>
      <c r="F87" s="8">
        <v>38686.92</v>
      </c>
      <c r="G87" s="9"/>
      <c r="H87" s="8">
        <f>SUM(OrderBal24[[#This Row],[Annual
(Actual)]:[Unpaid]])</f>
        <v>38686.92</v>
      </c>
    </row>
    <row r="88" spans="1:8" x14ac:dyDescent="0.25">
      <c r="A88" s="7" t="s">
        <v>589</v>
      </c>
      <c r="B88" s="7" t="s">
        <v>176</v>
      </c>
      <c r="C88" s="7" t="s">
        <v>177</v>
      </c>
      <c r="D88" s="7" t="s">
        <v>812</v>
      </c>
      <c r="E88" s="7" t="s">
        <v>881</v>
      </c>
      <c r="F88" s="8">
        <v>-0.06</v>
      </c>
      <c r="G88" s="9"/>
      <c r="H88" s="8">
        <f>SUM(OrderBal24[[#This Row],[Annual
(Actual)]:[Unpaid]])</f>
        <v>-0.06</v>
      </c>
    </row>
    <row r="89" spans="1:8" x14ac:dyDescent="0.25">
      <c r="A89" s="7" t="s">
        <v>590</v>
      </c>
      <c r="B89" s="7" t="s">
        <v>178</v>
      </c>
      <c r="C89" s="7" t="s">
        <v>179</v>
      </c>
      <c r="D89" s="7" t="s">
        <v>26</v>
      </c>
      <c r="E89" s="7" t="s">
        <v>929</v>
      </c>
      <c r="F89" s="8">
        <v>-0.16</v>
      </c>
      <c r="G89" s="9"/>
      <c r="H89" s="8">
        <f>SUM(OrderBal24[[#This Row],[Annual
(Actual)]:[Unpaid]])</f>
        <v>-0.16</v>
      </c>
    </row>
    <row r="90" spans="1:8" x14ac:dyDescent="0.25">
      <c r="A90" s="7" t="s">
        <v>591</v>
      </c>
      <c r="B90" s="7" t="s">
        <v>180</v>
      </c>
      <c r="C90" s="7" t="s">
        <v>181</v>
      </c>
      <c r="D90" s="7" t="s">
        <v>983</v>
      </c>
      <c r="E90" s="7" t="s">
        <v>881</v>
      </c>
      <c r="F90" s="8">
        <v>190912.84</v>
      </c>
      <c r="G90" s="9"/>
      <c r="H90" s="8">
        <f>SUM(OrderBal24[[#This Row],[Annual
(Actual)]:[Unpaid]])</f>
        <v>190912.84</v>
      </c>
    </row>
    <row r="91" spans="1:8" ht="13.5" customHeight="1" x14ac:dyDescent="0.25">
      <c r="A91" s="7" t="s">
        <v>592</v>
      </c>
      <c r="B91" s="7" t="s">
        <v>182</v>
      </c>
      <c r="C91" s="7" t="s">
        <v>183</v>
      </c>
      <c r="D91" s="7" t="s">
        <v>983</v>
      </c>
      <c r="E91" s="7" t="s">
        <v>929</v>
      </c>
      <c r="F91" s="8">
        <v>143637.38</v>
      </c>
      <c r="G91" s="9"/>
      <c r="H91" s="8">
        <f>SUM(OrderBal24[[#This Row],[Annual
(Actual)]:[Unpaid]])</f>
        <v>143637.38</v>
      </c>
    </row>
    <row r="92" spans="1:8" ht="12" customHeight="1" x14ac:dyDescent="0.25">
      <c r="A92" s="7" t="s">
        <v>824</v>
      </c>
      <c r="B92" s="7" t="s">
        <v>825</v>
      </c>
      <c r="C92" s="7" t="s">
        <v>826</v>
      </c>
      <c r="D92" s="7" t="s">
        <v>983</v>
      </c>
      <c r="E92" s="7" t="s">
        <v>929</v>
      </c>
      <c r="F92" s="8">
        <v>1108092.5</v>
      </c>
      <c r="G92" s="9"/>
      <c r="H92" s="8">
        <f>SUM(OrderBal24[[#This Row],[Annual
(Actual)]:[Unpaid]])</f>
        <v>1108092.5</v>
      </c>
    </row>
    <row r="93" spans="1:8" x14ac:dyDescent="0.25">
      <c r="A93" s="7" t="s">
        <v>593</v>
      </c>
      <c r="B93" s="7" t="s">
        <v>184</v>
      </c>
      <c r="C93" s="7" t="s">
        <v>185</v>
      </c>
      <c r="D93" s="7" t="s">
        <v>983</v>
      </c>
      <c r="E93" s="7" t="s">
        <v>929</v>
      </c>
      <c r="F93" s="8">
        <v>470558.25</v>
      </c>
      <c r="G93" s="9"/>
      <c r="H93" s="8">
        <f>SUM(OrderBal24[[#This Row],[Annual
(Actual)]:[Unpaid]])</f>
        <v>470558.25</v>
      </c>
    </row>
    <row r="94" spans="1:8" x14ac:dyDescent="0.25">
      <c r="A94" s="7" t="s">
        <v>594</v>
      </c>
      <c r="B94" s="7" t="s">
        <v>186</v>
      </c>
      <c r="C94" s="7" t="s">
        <v>187</v>
      </c>
      <c r="D94" s="7" t="s">
        <v>983</v>
      </c>
      <c r="E94" s="7" t="s">
        <v>929</v>
      </c>
      <c r="F94" s="8">
        <v>190005.02</v>
      </c>
      <c r="G94" s="9"/>
      <c r="H94" s="8">
        <f>SUM(OrderBal24[[#This Row],[Annual
(Actual)]:[Unpaid]])</f>
        <v>190005.02</v>
      </c>
    </row>
    <row r="95" spans="1:8" x14ac:dyDescent="0.25">
      <c r="A95" s="7" t="s">
        <v>595</v>
      </c>
      <c r="B95" s="7" t="s">
        <v>188</v>
      </c>
      <c r="C95" s="7" t="s">
        <v>189</v>
      </c>
      <c r="D95" s="7" t="s">
        <v>983</v>
      </c>
      <c r="E95" s="7" t="s">
        <v>929</v>
      </c>
      <c r="F95" s="8">
        <v>37436.49</v>
      </c>
      <c r="G95" s="9"/>
      <c r="H95" s="8">
        <f>SUM(OrderBal24[[#This Row],[Annual
(Actual)]:[Unpaid]])</f>
        <v>37436.49</v>
      </c>
    </row>
    <row r="96" spans="1:8" x14ac:dyDescent="0.25">
      <c r="A96" s="7" t="s">
        <v>596</v>
      </c>
      <c r="B96" s="7" t="s">
        <v>190</v>
      </c>
      <c r="C96" s="7" t="s">
        <v>191</v>
      </c>
      <c r="D96" s="7" t="s">
        <v>983</v>
      </c>
      <c r="E96" s="7" t="s">
        <v>881</v>
      </c>
      <c r="F96" s="8">
        <v>21631.63</v>
      </c>
      <c r="G96" s="9"/>
      <c r="H96" s="8">
        <f>SUM(OrderBal24[[#This Row],[Annual
(Actual)]:[Unpaid]])</f>
        <v>21631.63</v>
      </c>
    </row>
    <row r="97" spans="1:8" x14ac:dyDescent="0.25">
      <c r="A97" s="7" t="s">
        <v>597</v>
      </c>
      <c r="B97" s="7" t="s">
        <v>192</v>
      </c>
      <c r="C97" s="7" t="s">
        <v>193</v>
      </c>
      <c r="D97" s="7" t="s">
        <v>983</v>
      </c>
      <c r="E97" s="7" t="s">
        <v>929</v>
      </c>
      <c r="F97" s="8">
        <v>59682.75</v>
      </c>
      <c r="G97" s="9"/>
      <c r="H97" s="8">
        <f>SUM(OrderBal24[[#This Row],[Annual
(Actual)]:[Unpaid]])</f>
        <v>59682.75</v>
      </c>
    </row>
    <row r="98" spans="1:8" x14ac:dyDescent="0.25">
      <c r="A98" s="7" t="s">
        <v>598</v>
      </c>
      <c r="B98" s="7" t="s">
        <v>194</v>
      </c>
      <c r="C98" s="7" t="s">
        <v>195</v>
      </c>
      <c r="D98" s="7" t="s">
        <v>960</v>
      </c>
      <c r="E98" s="7" t="s">
        <v>929</v>
      </c>
      <c r="F98" s="8">
        <v>69966</v>
      </c>
      <c r="G98" s="9"/>
      <c r="H98" s="8">
        <f>SUM(OrderBal24[[#This Row],[Annual
(Actual)]:[Unpaid]])</f>
        <v>69966</v>
      </c>
    </row>
    <row r="99" spans="1:8" x14ac:dyDescent="0.25">
      <c r="A99" s="7" t="s">
        <v>599</v>
      </c>
      <c r="B99" s="7" t="s">
        <v>196</v>
      </c>
      <c r="C99" s="7" t="s">
        <v>197</v>
      </c>
      <c r="D99" s="7" t="s">
        <v>983</v>
      </c>
      <c r="E99" s="7" t="s">
        <v>48</v>
      </c>
      <c r="F99" s="8">
        <v>225260.85</v>
      </c>
      <c r="G99" s="9"/>
      <c r="H99" s="8">
        <f>SUM(OrderBal24[[#This Row],[Annual
(Actual)]:[Unpaid]])</f>
        <v>225260.85</v>
      </c>
    </row>
    <row r="100" spans="1:8" x14ac:dyDescent="0.25">
      <c r="A100" s="7" t="s">
        <v>600</v>
      </c>
      <c r="B100" s="7" t="s">
        <v>984</v>
      </c>
      <c r="C100" s="7" t="s">
        <v>199</v>
      </c>
      <c r="D100" s="7" t="s">
        <v>983</v>
      </c>
      <c r="E100" s="7" t="s">
        <v>929</v>
      </c>
      <c r="F100" s="8">
        <v>132706.85999999999</v>
      </c>
      <c r="G100" s="9"/>
      <c r="H100" s="8">
        <f>SUM(OrderBal24[[#This Row],[Annual
(Actual)]:[Unpaid]])</f>
        <v>132706.85999999999</v>
      </c>
    </row>
    <row r="101" spans="1:8" x14ac:dyDescent="0.25">
      <c r="A101" s="7" t="s">
        <v>601</v>
      </c>
      <c r="B101" s="7" t="s">
        <v>200</v>
      </c>
      <c r="C101" s="7" t="s">
        <v>201</v>
      </c>
      <c r="D101" s="7" t="s">
        <v>983</v>
      </c>
      <c r="E101" s="7" t="s">
        <v>929</v>
      </c>
      <c r="F101" s="8">
        <v>210402.53</v>
      </c>
      <c r="G101" s="9"/>
      <c r="H101" s="8">
        <f>SUM(OrderBal24[[#This Row],[Annual
(Actual)]:[Unpaid]])</f>
        <v>210402.53</v>
      </c>
    </row>
    <row r="102" spans="1:8" x14ac:dyDescent="0.25">
      <c r="A102" s="7" t="s">
        <v>602</v>
      </c>
      <c r="B102" s="7" t="s">
        <v>202</v>
      </c>
      <c r="C102" s="7" t="s">
        <v>203</v>
      </c>
      <c r="D102" s="7" t="s">
        <v>204</v>
      </c>
      <c r="E102" s="7" t="s">
        <v>881</v>
      </c>
      <c r="F102" s="8">
        <v>-0.17</v>
      </c>
      <c r="G102" s="9"/>
      <c r="H102" s="8">
        <f>SUM(OrderBal24[[#This Row],[Annual
(Actual)]:[Unpaid]])</f>
        <v>-0.17</v>
      </c>
    </row>
    <row r="103" spans="1:8" x14ac:dyDescent="0.25">
      <c r="A103" s="7" t="s">
        <v>603</v>
      </c>
      <c r="B103" s="7" t="s">
        <v>205</v>
      </c>
      <c r="C103" s="7" t="s">
        <v>206</v>
      </c>
      <c r="D103" s="7" t="s">
        <v>983</v>
      </c>
      <c r="E103" s="7" t="s">
        <v>48</v>
      </c>
      <c r="F103" s="8">
        <v>475411.35</v>
      </c>
      <c r="G103" s="12"/>
      <c r="H103" s="8">
        <f>SUM(OrderBal24[[#This Row],[Annual
(Actual)]:[Unpaid]])</f>
        <v>475411.35</v>
      </c>
    </row>
    <row r="104" spans="1:8" x14ac:dyDescent="0.25">
      <c r="A104" s="7" t="s">
        <v>604</v>
      </c>
      <c r="B104" s="7" t="s">
        <v>207</v>
      </c>
      <c r="C104" s="7" t="s">
        <v>208</v>
      </c>
      <c r="D104" s="7" t="s">
        <v>983</v>
      </c>
      <c r="E104" s="7" t="s">
        <v>929</v>
      </c>
      <c r="F104" s="8">
        <v>247000.06</v>
      </c>
      <c r="G104" s="9"/>
      <c r="H104" s="8">
        <f>SUM(OrderBal24[[#This Row],[Annual
(Actual)]:[Unpaid]])</f>
        <v>247000.06</v>
      </c>
    </row>
    <row r="105" spans="1:8" x14ac:dyDescent="0.25">
      <c r="A105" s="7" t="s">
        <v>605</v>
      </c>
      <c r="B105" s="7" t="s">
        <v>209</v>
      </c>
      <c r="C105" s="7" t="s">
        <v>208</v>
      </c>
      <c r="D105" s="7" t="s">
        <v>983</v>
      </c>
      <c r="E105" s="7" t="s">
        <v>929</v>
      </c>
      <c r="F105" s="8">
        <v>999750</v>
      </c>
      <c r="G105" s="9"/>
      <c r="H105" s="8">
        <f>SUM(OrderBal24[[#This Row],[Annual
(Actual)]:[Unpaid]])</f>
        <v>999750</v>
      </c>
    </row>
    <row r="106" spans="1:8" x14ac:dyDescent="0.25">
      <c r="A106" s="7" t="s">
        <v>606</v>
      </c>
      <c r="B106" s="7" t="s">
        <v>210</v>
      </c>
      <c r="C106" s="7" t="s">
        <v>211</v>
      </c>
      <c r="D106" s="7" t="s">
        <v>983</v>
      </c>
      <c r="E106" s="7" t="s">
        <v>881</v>
      </c>
      <c r="F106" s="8">
        <v>264494.03000000003</v>
      </c>
      <c r="G106" s="9"/>
      <c r="H106" s="8">
        <f>SUM(OrderBal24[[#This Row],[Annual
(Actual)]:[Unpaid]])</f>
        <v>264494.03000000003</v>
      </c>
    </row>
    <row r="107" spans="1:8" x14ac:dyDescent="0.25">
      <c r="A107" s="7" t="s">
        <v>607</v>
      </c>
      <c r="B107" s="7" t="s">
        <v>212</v>
      </c>
      <c r="C107" s="7" t="s">
        <v>213</v>
      </c>
      <c r="D107" s="7" t="s">
        <v>983</v>
      </c>
      <c r="E107" s="7" t="s">
        <v>881</v>
      </c>
      <c r="F107" s="8">
        <v>90218.31</v>
      </c>
      <c r="G107" s="9"/>
      <c r="H107" s="8">
        <f>SUM(OrderBal24[[#This Row],[Annual
(Actual)]:[Unpaid]])</f>
        <v>90218.31</v>
      </c>
    </row>
    <row r="108" spans="1:8" x14ac:dyDescent="0.25">
      <c r="A108" s="7" t="s">
        <v>608</v>
      </c>
      <c r="B108" s="7" t="s">
        <v>214</v>
      </c>
      <c r="C108" s="7" t="s">
        <v>215</v>
      </c>
      <c r="D108" s="7" t="s">
        <v>983</v>
      </c>
      <c r="E108" s="7" t="s">
        <v>929</v>
      </c>
      <c r="F108" s="8">
        <v>374961.78</v>
      </c>
      <c r="G108" s="9"/>
      <c r="H108" s="8">
        <f>SUM(OrderBal24[[#This Row],[Annual
(Actual)]:[Unpaid]])</f>
        <v>374961.78</v>
      </c>
    </row>
    <row r="109" spans="1:8" x14ac:dyDescent="0.25">
      <c r="A109" s="7" t="s">
        <v>609</v>
      </c>
      <c r="B109" s="7" t="s">
        <v>217</v>
      </c>
      <c r="C109" s="7" t="s">
        <v>218</v>
      </c>
      <c r="D109" s="7" t="s">
        <v>983</v>
      </c>
      <c r="E109" s="7" t="s">
        <v>929</v>
      </c>
      <c r="F109" s="8">
        <v>0.06</v>
      </c>
      <c r="G109" s="9"/>
      <c r="H109" s="8">
        <f>SUM(OrderBal24[[#This Row],[Annual
(Actual)]:[Unpaid]])</f>
        <v>0.06</v>
      </c>
    </row>
    <row r="110" spans="1:8" x14ac:dyDescent="0.25">
      <c r="A110" s="7" t="s">
        <v>610</v>
      </c>
      <c r="B110" s="7" t="s">
        <v>219</v>
      </c>
      <c r="C110" s="7" t="s">
        <v>220</v>
      </c>
      <c r="D110" s="7" t="s">
        <v>983</v>
      </c>
      <c r="E110" s="7" t="s">
        <v>929</v>
      </c>
      <c r="F110" s="8">
        <v>176316.28</v>
      </c>
      <c r="G110" s="9"/>
      <c r="H110" s="8">
        <f>SUM(OrderBal24[[#This Row],[Annual
(Actual)]:[Unpaid]])</f>
        <v>176316.28</v>
      </c>
    </row>
    <row r="111" spans="1:8" x14ac:dyDescent="0.25">
      <c r="A111" s="7" t="s">
        <v>611</v>
      </c>
      <c r="B111" s="7" t="s">
        <v>221</v>
      </c>
      <c r="C111" s="7" t="s">
        <v>222</v>
      </c>
      <c r="D111" s="7" t="s">
        <v>983</v>
      </c>
      <c r="E111" s="7" t="s">
        <v>929</v>
      </c>
      <c r="F111" s="8">
        <v>139634.26999999999</v>
      </c>
      <c r="G111" s="9"/>
      <c r="H111" s="8">
        <f>SUM(OrderBal24[[#This Row],[Annual
(Actual)]:[Unpaid]])</f>
        <v>139634.26999999999</v>
      </c>
    </row>
    <row r="112" spans="1:8" x14ac:dyDescent="0.25">
      <c r="A112" s="7" t="s">
        <v>612</v>
      </c>
      <c r="B112" s="7" t="s">
        <v>223</v>
      </c>
      <c r="C112" s="7" t="s">
        <v>224</v>
      </c>
      <c r="D112" s="7" t="s">
        <v>913</v>
      </c>
      <c r="E112" s="7" t="s">
        <v>929</v>
      </c>
      <c r="F112" s="8">
        <v>-0.12</v>
      </c>
      <c r="G112" s="9"/>
      <c r="H112" s="8">
        <f>SUM(OrderBal24[[#This Row],[Annual
(Actual)]:[Unpaid]])</f>
        <v>-0.12</v>
      </c>
    </row>
    <row r="113" spans="1:8" x14ac:dyDescent="0.25">
      <c r="A113" s="7" t="s">
        <v>781</v>
      </c>
      <c r="B113" s="7" t="s">
        <v>782</v>
      </c>
      <c r="C113" s="7" t="s">
        <v>783</v>
      </c>
      <c r="D113" s="7" t="s">
        <v>983</v>
      </c>
      <c r="E113" s="7" t="s">
        <v>881</v>
      </c>
      <c r="F113" s="8">
        <v>68480.009999999995</v>
      </c>
      <c r="G113" s="9"/>
      <c r="H113" s="8">
        <f>SUM(OrderBal24[[#This Row],[Annual
(Actual)]:[Unpaid]])</f>
        <v>68480.009999999995</v>
      </c>
    </row>
    <row r="114" spans="1:8" x14ac:dyDescent="0.25">
      <c r="A114" s="7" t="s">
        <v>613</v>
      </c>
      <c r="B114" s="7" t="s">
        <v>225</v>
      </c>
      <c r="C114" s="7" t="s">
        <v>226</v>
      </c>
      <c r="D114" s="7" t="s">
        <v>983</v>
      </c>
      <c r="E114" s="7" t="s">
        <v>929</v>
      </c>
      <c r="F114" s="8">
        <v>664957.62</v>
      </c>
      <c r="G114" s="9"/>
      <c r="H114" s="8">
        <f>SUM(OrderBal24[[#This Row],[Annual
(Actual)]:[Unpaid]])</f>
        <v>664957.62</v>
      </c>
    </row>
    <row r="115" spans="1:8" x14ac:dyDescent="0.25">
      <c r="A115" s="7" t="s">
        <v>614</v>
      </c>
      <c r="B115" s="7" t="s">
        <v>227</v>
      </c>
      <c r="C115" s="7" t="s">
        <v>228</v>
      </c>
      <c r="D115" s="7" t="s">
        <v>983</v>
      </c>
      <c r="E115" s="7" t="s">
        <v>929</v>
      </c>
      <c r="F115" s="8">
        <v>41222.81</v>
      </c>
      <c r="G115" s="9"/>
      <c r="H115" s="8">
        <f>SUM(OrderBal24[[#This Row],[Annual
(Actual)]:[Unpaid]])</f>
        <v>41222.81</v>
      </c>
    </row>
    <row r="116" spans="1:8" x14ac:dyDescent="0.25">
      <c r="A116" s="7" t="s">
        <v>615</v>
      </c>
      <c r="B116" s="7" t="s">
        <v>229</v>
      </c>
      <c r="C116" s="7" t="s">
        <v>230</v>
      </c>
      <c r="D116" s="7" t="s">
        <v>983</v>
      </c>
      <c r="E116" s="7" t="s">
        <v>881</v>
      </c>
      <c r="F116" s="8">
        <v>174184.34</v>
      </c>
      <c r="G116" s="9"/>
      <c r="H116" s="8">
        <f>SUM(OrderBal24[[#This Row],[Annual
(Actual)]:[Unpaid]])</f>
        <v>174184.34</v>
      </c>
    </row>
    <row r="117" spans="1:8" x14ac:dyDescent="0.25">
      <c r="A117" s="7" t="s">
        <v>616</v>
      </c>
      <c r="B117" s="7" t="s">
        <v>231</v>
      </c>
      <c r="C117" s="7" t="s">
        <v>232</v>
      </c>
      <c r="D117" s="7" t="s">
        <v>56</v>
      </c>
      <c r="E117" s="7" t="s">
        <v>881</v>
      </c>
      <c r="F117" s="8">
        <v>0.04</v>
      </c>
      <c r="G117" s="9"/>
      <c r="H117" s="8">
        <f>SUM(OrderBal24[[#This Row],[Annual
(Actual)]:[Unpaid]])</f>
        <v>0.04</v>
      </c>
    </row>
    <row r="118" spans="1:8" x14ac:dyDescent="0.25">
      <c r="A118" s="7" t="s">
        <v>617</v>
      </c>
      <c r="B118" s="7" t="s">
        <v>233</v>
      </c>
      <c r="C118" s="7" t="s">
        <v>234</v>
      </c>
      <c r="D118" s="7" t="s">
        <v>983</v>
      </c>
      <c r="E118" s="7" t="s">
        <v>929</v>
      </c>
      <c r="F118" s="8">
        <v>48247.74</v>
      </c>
      <c r="G118" s="9"/>
      <c r="H118" s="8">
        <f>SUM(OrderBal24[[#This Row],[Annual
(Actual)]:[Unpaid]])</f>
        <v>48247.74</v>
      </c>
    </row>
    <row r="119" spans="1:8" x14ac:dyDescent="0.25">
      <c r="A119" s="7" t="s">
        <v>618</v>
      </c>
      <c r="B119" s="7" t="s">
        <v>235</v>
      </c>
      <c r="C119" s="7" t="s">
        <v>236</v>
      </c>
      <c r="D119" s="7" t="s">
        <v>237</v>
      </c>
      <c r="E119" s="7" t="s">
        <v>929</v>
      </c>
      <c r="F119" s="8">
        <v>11455.11</v>
      </c>
      <c r="G119" s="9"/>
      <c r="H119" s="8">
        <f>SUM(OrderBal24[[#This Row],[Annual
(Actual)]:[Unpaid]])</f>
        <v>11455.11</v>
      </c>
    </row>
    <row r="120" spans="1:8" x14ac:dyDescent="0.25">
      <c r="A120" s="7" t="s">
        <v>619</v>
      </c>
      <c r="B120" s="7" t="s">
        <v>238</v>
      </c>
      <c r="C120" s="7" t="s">
        <v>239</v>
      </c>
      <c r="D120" s="7" t="s">
        <v>983</v>
      </c>
      <c r="E120" s="7" t="s">
        <v>929</v>
      </c>
      <c r="F120" s="8">
        <v>73685.72</v>
      </c>
      <c r="G120" s="9"/>
      <c r="H120" s="8">
        <f>SUM(OrderBal24[[#This Row],[Annual
(Actual)]:[Unpaid]])</f>
        <v>73685.72</v>
      </c>
    </row>
    <row r="121" spans="1:8" x14ac:dyDescent="0.25">
      <c r="A121" s="7" t="s">
        <v>620</v>
      </c>
      <c r="B121" s="7" t="s">
        <v>240</v>
      </c>
      <c r="C121" s="7" t="s">
        <v>241</v>
      </c>
      <c r="D121" s="7" t="s">
        <v>983</v>
      </c>
      <c r="E121" s="7" t="s">
        <v>929</v>
      </c>
      <c r="F121" s="8">
        <v>75600</v>
      </c>
      <c r="G121" s="9"/>
      <c r="H121" s="8">
        <f>SUM(OrderBal24[[#This Row],[Annual
(Actual)]:[Unpaid]])</f>
        <v>75600</v>
      </c>
    </row>
    <row r="122" spans="1:8" x14ac:dyDescent="0.25">
      <c r="A122" s="7" t="s">
        <v>621</v>
      </c>
      <c r="B122" s="7" t="s">
        <v>242</v>
      </c>
      <c r="C122" s="7" t="s">
        <v>243</v>
      </c>
      <c r="D122" s="7" t="s">
        <v>983</v>
      </c>
      <c r="E122" s="7" t="s">
        <v>929</v>
      </c>
      <c r="F122" s="8">
        <v>161644.44</v>
      </c>
      <c r="G122" s="9"/>
      <c r="H122" s="8">
        <f>SUM(OrderBal24[[#This Row],[Annual
(Actual)]:[Unpaid]])</f>
        <v>161644.44</v>
      </c>
    </row>
    <row r="123" spans="1:8" x14ac:dyDescent="0.25">
      <c r="A123" s="7" t="s">
        <v>622</v>
      </c>
      <c r="B123" s="7" t="s">
        <v>244</v>
      </c>
      <c r="C123" s="7" t="s">
        <v>245</v>
      </c>
      <c r="D123" s="7" t="s">
        <v>983</v>
      </c>
      <c r="E123" s="7" t="s">
        <v>881</v>
      </c>
      <c r="F123" s="8">
        <v>99025.33</v>
      </c>
      <c r="G123" s="9"/>
      <c r="H123" s="8">
        <f>SUM(OrderBal24[[#This Row],[Annual
(Actual)]:[Unpaid]])</f>
        <v>99025.33</v>
      </c>
    </row>
    <row r="124" spans="1:8" x14ac:dyDescent="0.25">
      <c r="A124" s="7" t="s">
        <v>623</v>
      </c>
      <c r="B124" s="7" t="s">
        <v>246</v>
      </c>
      <c r="C124" s="7" t="s">
        <v>247</v>
      </c>
      <c r="D124" s="7" t="s">
        <v>983</v>
      </c>
      <c r="E124" s="7" t="s">
        <v>929</v>
      </c>
      <c r="F124" s="8">
        <v>55993.96</v>
      </c>
      <c r="G124" s="9"/>
      <c r="H124" s="8">
        <f>SUM(OrderBal24[[#This Row],[Annual
(Actual)]:[Unpaid]])</f>
        <v>55993.96</v>
      </c>
    </row>
    <row r="125" spans="1:8" x14ac:dyDescent="0.25">
      <c r="A125" s="7" t="s">
        <v>624</v>
      </c>
      <c r="B125" s="7" t="s">
        <v>248</v>
      </c>
      <c r="C125" s="7" t="s">
        <v>249</v>
      </c>
      <c r="D125" s="7" t="s">
        <v>983</v>
      </c>
      <c r="E125" s="7" t="s">
        <v>929</v>
      </c>
      <c r="F125" s="8">
        <v>255000</v>
      </c>
      <c r="G125" s="9"/>
      <c r="H125" s="8">
        <f>SUM(OrderBal24[[#This Row],[Annual
(Actual)]:[Unpaid]])</f>
        <v>255000</v>
      </c>
    </row>
    <row r="126" spans="1:8" x14ac:dyDescent="0.25">
      <c r="A126" s="7" t="s">
        <v>625</v>
      </c>
      <c r="B126" s="7" t="s">
        <v>250</v>
      </c>
      <c r="C126" s="7" t="s">
        <v>251</v>
      </c>
      <c r="D126" s="7" t="s">
        <v>72</v>
      </c>
      <c r="E126" s="7" t="s">
        <v>929</v>
      </c>
      <c r="F126" s="8">
        <v>138.94</v>
      </c>
      <c r="G126" s="9"/>
      <c r="H126" s="8">
        <f>SUM(OrderBal24[[#This Row],[Annual
(Actual)]:[Unpaid]])</f>
        <v>138.94</v>
      </c>
    </row>
    <row r="127" spans="1:8" x14ac:dyDescent="0.25">
      <c r="A127" s="7" t="s">
        <v>626</v>
      </c>
      <c r="B127" s="7" t="s">
        <v>252</v>
      </c>
      <c r="C127" s="7" t="s">
        <v>251</v>
      </c>
      <c r="D127" s="7" t="s">
        <v>983</v>
      </c>
      <c r="E127" s="7" t="s">
        <v>929</v>
      </c>
      <c r="F127" s="8">
        <v>174536.23</v>
      </c>
      <c r="G127" s="9"/>
      <c r="H127" s="8">
        <f>SUM(OrderBal24[[#This Row],[Annual
(Actual)]:[Unpaid]])</f>
        <v>174536.23</v>
      </c>
    </row>
    <row r="128" spans="1:8" x14ac:dyDescent="0.25">
      <c r="A128" s="7" t="s">
        <v>627</v>
      </c>
      <c r="B128" s="7" t="s">
        <v>253</v>
      </c>
      <c r="C128" s="7" t="s">
        <v>254</v>
      </c>
      <c r="D128" s="7" t="s">
        <v>983</v>
      </c>
      <c r="E128" s="7" t="s">
        <v>881</v>
      </c>
      <c r="F128" s="8">
        <v>146002.5</v>
      </c>
      <c r="G128" s="9"/>
      <c r="H128" s="8">
        <f>SUM(OrderBal24[[#This Row],[Annual
(Actual)]:[Unpaid]])</f>
        <v>146002.5</v>
      </c>
    </row>
    <row r="129" spans="1:8" x14ac:dyDescent="0.25">
      <c r="A129" s="7" t="s">
        <v>628</v>
      </c>
      <c r="B129" s="7" t="s">
        <v>255</v>
      </c>
      <c r="C129" s="7" t="s">
        <v>254</v>
      </c>
      <c r="D129" s="7" t="s">
        <v>983</v>
      </c>
      <c r="E129" s="7" t="s">
        <v>929</v>
      </c>
      <c r="F129" s="8">
        <v>882581.32</v>
      </c>
      <c r="G129" s="9"/>
      <c r="H129" s="8">
        <f>SUM(OrderBal24[[#This Row],[Annual
(Actual)]:[Unpaid]])</f>
        <v>882581.32</v>
      </c>
    </row>
    <row r="130" spans="1:8" x14ac:dyDescent="0.25">
      <c r="A130" s="7" t="s">
        <v>629</v>
      </c>
      <c r="B130" s="7" t="s">
        <v>961</v>
      </c>
      <c r="C130" s="7" t="s">
        <v>257</v>
      </c>
      <c r="D130" s="7" t="s">
        <v>983</v>
      </c>
      <c r="E130" s="7" t="s">
        <v>929</v>
      </c>
      <c r="F130" s="8">
        <v>3097777.69</v>
      </c>
      <c r="G130" s="9"/>
      <c r="H130" s="8">
        <f>SUM(OrderBal24[[#This Row],[Annual
(Actual)]:[Unpaid]])</f>
        <v>3097777.69</v>
      </c>
    </row>
    <row r="131" spans="1:8" x14ac:dyDescent="0.25">
      <c r="A131" s="7" t="s">
        <v>630</v>
      </c>
      <c r="B131" s="7" t="s">
        <v>258</v>
      </c>
      <c r="C131" s="7" t="s">
        <v>259</v>
      </c>
      <c r="D131" s="7" t="s">
        <v>983</v>
      </c>
      <c r="E131" s="7" t="s">
        <v>929</v>
      </c>
      <c r="F131" s="8">
        <v>7594.05</v>
      </c>
      <c r="G131" s="9"/>
      <c r="H131" s="8">
        <f>SUM(OrderBal24[[#This Row],[Annual
(Actual)]:[Unpaid]])</f>
        <v>7594.05</v>
      </c>
    </row>
    <row r="132" spans="1:8" x14ac:dyDescent="0.25">
      <c r="A132" s="7" t="s">
        <v>631</v>
      </c>
      <c r="B132" s="7" t="s">
        <v>260</v>
      </c>
      <c r="C132" s="7" t="s">
        <v>259</v>
      </c>
      <c r="D132" s="7" t="s">
        <v>880</v>
      </c>
      <c r="E132" s="7" t="s">
        <v>881</v>
      </c>
      <c r="F132" s="8">
        <v>-0.03</v>
      </c>
      <c r="G132" s="9"/>
      <c r="H132" s="8">
        <f>SUM(OrderBal24[[#This Row],[Annual
(Actual)]:[Unpaid]])</f>
        <v>-0.03</v>
      </c>
    </row>
    <row r="133" spans="1:8" x14ac:dyDescent="0.25">
      <c r="A133" s="7" t="s">
        <v>632</v>
      </c>
      <c r="B133" s="7" t="s">
        <v>261</v>
      </c>
      <c r="C133" s="7" t="s">
        <v>262</v>
      </c>
      <c r="D133" s="7" t="s">
        <v>216</v>
      </c>
      <c r="E133" s="7" t="s">
        <v>929</v>
      </c>
      <c r="F133" s="8">
        <v>7.0000000000000007E-2</v>
      </c>
      <c r="G133" s="9"/>
      <c r="H133" s="8">
        <f>SUM(OrderBal24[[#This Row],[Annual
(Actual)]:[Unpaid]])</f>
        <v>7.0000000000000007E-2</v>
      </c>
    </row>
    <row r="134" spans="1:8" x14ac:dyDescent="0.25">
      <c r="A134" s="7" t="s">
        <v>633</v>
      </c>
      <c r="B134" s="7" t="s">
        <v>263</v>
      </c>
      <c r="C134" s="7" t="s">
        <v>264</v>
      </c>
      <c r="D134" s="7" t="s">
        <v>56</v>
      </c>
      <c r="E134" s="7" t="s">
        <v>881</v>
      </c>
      <c r="F134" s="8">
        <v>0.08</v>
      </c>
      <c r="G134" s="9"/>
      <c r="H134" s="8">
        <f>SUM(OrderBal24[[#This Row],[Annual
(Actual)]:[Unpaid]])</f>
        <v>0.08</v>
      </c>
    </row>
    <row r="135" spans="1:8" x14ac:dyDescent="0.25">
      <c r="A135" s="7" t="s">
        <v>634</v>
      </c>
      <c r="B135" s="7" t="s">
        <v>265</v>
      </c>
      <c r="C135" s="7" t="s">
        <v>266</v>
      </c>
      <c r="D135" s="7" t="s">
        <v>983</v>
      </c>
      <c r="E135" s="7" t="s">
        <v>929</v>
      </c>
      <c r="F135" s="8">
        <v>192750.8</v>
      </c>
      <c r="G135" s="9"/>
      <c r="H135" s="8">
        <f>SUM(OrderBal24[[#This Row],[Annual
(Actual)]:[Unpaid]])</f>
        <v>192750.8</v>
      </c>
    </row>
    <row r="136" spans="1:8" x14ac:dyDescent="0.25">
      <c r="A136" s="7" t="s">
        <v>635</v>
      </c>
      <c r="B136" s="7" t="s">
        <v>267</v>
      </c>
      <c r="C136" s="7" t="s">
        <v>268</v>
      </c>
      <c r="D136" s="7" t="s">
        <v>983</v>
      </c>
      <c r="E136" s="7" t="s">
        <v>929</v>
      </c>
      <c r="F136" s="8">
        <v>27512.55</v>
      </c>
      <c r="G136" s="9"/>
      <c r="H136" s="8">
        <f>SUM(OrderBal24[[#This Row],[Annual
(Actual)]:[Unpaid]])</f>
        <v>27512.55</v>
      </c>
    </row>
    <row r="137" spans="1:8" x14ac:dyDescent="0.25">
      <c r="A137" s="7" t="s">
        <v>636</v>
      </c>
      <c r="B137" s="7" t="s">
        <v>269</v>
      </c>
      <c r="C137" s="7" t="s">
        <v>270</v>
      </c>
      <c r="D137" s="7" t="s">
        <v>983</v>
      </c>
      <c r="E137" s="7" t="s">
        <v>929</v>
      </c>
      <c r="F137" s="8">
        <v>223252.46</v>
      </c>
      <c r="G137" s="9"/>
      <c r="H137" s="8">
        <f>SUM(OrderBal24[[#This Row],[Annual
(Actual)]:[Unpaid]])</f>
        <v>223252.46</v>
      </c>
    </row>
    <row r="138" spans="1:8" x14ac:dyDescent="0.25">
      <c r="A138" s="7" t="s">
        <v>637</v>
      </c>
      <c r="B138" s="7" t="s">
        <v>271</v>
      </c>
      <c r="C138" s="7" t="s">
        <v>272</v>
      </c>
      <c r="D138" s="7" t="s">
        <v>983</v>
      </c>
      <c r="E138" s="7" t="s">
        <v>929</v>
      </c>
      <c r="F138" s="8">
        <v>59087.17</v>
      </c>
      <c r="G138" s="9"/>
      <c r="H138" s="8">
        <f>SUM(OrderBal24[[#This Row],[Annual
(Actual)]:[Unpaid]])</f>
        <v>59087.17</v>
      </c>
    </row>
    <row r="139" spans="1:8" x14ac:dyDescent="0.25">
      <c r="A139" s="7" t="s">
        <v>638</v>
      </c>
      <c r="B139" s="7" t="s">
        <v>273</v>
      </c>
      <c r="C139" s="7" t="s">
        <v>272</v>
      </c>
      <c r="D139" s="7" t="s">
        <v>146</v>
      </c>
      <c r="E139" s="7" t="s">
        <v>929</v>
      </c>
      <c r="F139" s="8">
        <v>-0.28000000000000003</v>
      </c>
      <c r="G139" s="9"/>
      <c r="H139" s="8">
        <f>SUM(OrderBal24[[#This Row],[Annual
(Actual)]:[Unpaid]])</f>
        <v>-0.28000000000000003</v>
      </c>
    </row>
    <row r="140" spans="1:8" x14ac:dyDescent="0.25">
      <c r="A140" s="7" t="s">
        <v>639</v>
      </c>
      <c r="B140" s="7" t="s">
        <v>274</v>
      </c>
      <c r="C140" s="7" t="s">
        <v>275</v>
      </c>
      <c r="D140" s="7" t="s">
        <v>913</v>
      </c>
      <c r="E140" s="7" t="s">
        <v>929</v>
      </c>
      <c r="F140" s="8">
        <v>-9838.7099999999991</v>
      </c>
      <c r="G140" s="9"/>
      <c r="H140" s="8">
        <f>SUM(OrderBal24[[#This Row],[Annual
(Actual)]:[Unpaid]])</f>
        <v>-9838.7099999999991</v>
      </c>
    </row>
    <row r="141" spans="1:8" x14ac:dyDescent="0.25">
      <c r="A141" s="7" t="s">
        <v>640</v>
      </c>
      <c r="B141" s="7" t="s">
        <v>784</v>
      </c>
      <c r="C141" s="7" t="s">
        <v>275</v>
      </c>
      <c r="D141" s="7" t="s">
        <v>913</v>
      </c>
      <c r="E141" s="7" t="s">
        <v>929</v>
      </c>
      <c r="F141" s="8">
        <v>-0.04</v>
      </c>
      <c r="G141" s="9"/>
      <c r="H141" s="8">
        <f>SUM(OrderBal24[[#This Row],[Annual
(Actual)]:[Unpaid]])</f>
        <v>-0.04</v>
      </c>
    </row>
    <row r="142" spans="1:8" x14ac:dyDescent="0.25">
      <c r="A142" s="7" t="s">
        <v>641</v>
      </c>
      <c r="B142" s="7" t="s">
        <v>276</v>
      </c>
      <c r="C142" s="7" t="s">
        <v>275</v>
      </c>
      <c r="D142" s="7" t="s">
        <v>983</v>
      </c>
      <c r="E142" s="7" t="s">
        <v>929</v>
      </c>
      <c r="F142" s="8">
        <v>296152.06</v>
      </c>
      <c r="G142" s="9"/>
      <c r="H142" s="8">
        <f>SUM(OrderBal24[[#This Row],[Annual
(Actual)]:[Unpaid]])</f>
        <v>296152.06</v>
      </c>
    </row>
    <row r="143" spans="1:8" x14ac:dyDescent="0.25">
      <c r="A143" s="7" t="s">
        <v>642</v>
      </c>
      <c r="B143" s="7" t="s">
        <v>277</v>
      </c>
      <c r="C143" s="7" t="s">
        <v>275</v>
      </c>
      <c r="D143" s="7" t="s">
        <v>983</v>
      </c>
      <c r="E143" s="7" t="s">
        <v>929</v>
      </c>
      <c r="F143" s="8">
        <v>669210.4</v>
      </c>
      <c r="G143" s="9"/>
      <c r="H143" s="8">
        <f>SUM(OrderBal24[[#This Row],[Annual
(Actual)]:[Unpaid]])</f>
        <v>669210.4</v>
      </c>
    </row>
    <row r="144" spans="1:8" x14ac:dyDescent="0.25">
      <c r="A144" s="7" t="s">
        <v>643</v>
      </c>
      <c r="B144" s="7" t="s">
        <v>278</v>
      </c>
      <c r="C144" s="7" t="s">
        <v>275</v>
      </c>
      <c r="D144" s="7" t="s">
        <v>983</v>
      </c>
      <c r="E144" s="7" t="s">
        <v>929</v>
      </c>
      <c r="F144" s="8">
        <v>146633.18</v>
      </c>
      <c r="G144" s="9"/>
      <c r="H144" s="8">
        <f>SUM(OrderBal24[[#This Row],[Annual
(Actual)]:[Unpaid]])</f>
        <v>146633.18</v>
      </c>
    </row>
    <row r="145" spans="1:8" x14ac:dyDescent="0.25">
      <c r="A145" s="7" t="s">
        <v>644</v>
      </c>
      <c r="B145" s="7" t="s">
        <v>279</v>
      </c>
      <c r="C145" s="7" t="s">
        <v>280</v>
      </c>
      <c r="D145" s="7" t="s">
        <v>281</v>
      </c>
      <c r="E145" s="7" t="s">
        <v>929</v>
      </c>
      <c r="F145" s="8">
        <v>0.08</v>
      </c>
      <c r="G145" s="9"/>
      <c r="H145" s="8">
        <f>SUM(OrderBal24[[#This Row],[Annual
(Actual)]:[Unpaid]])</f>
        <v>0.08</v>
      </c>
    </row>
    <row r="146" spans="1:8" x14ac:dyDescent="0.25">
      <c r="A146" s="7" t="s">
        <v>645</v>
      </c>
      <c r="B146" s="7" t="s">
        <v>282</v>
      </c>
      <c r="C146" s="7" t="s">
        <v>283</v>
      </c>
      <c r="D146" s="7" t="s">
        <v>983</v>
      </c>
      <c r="E146" s="7" t="s">
        <v>881</v>
      </c>
      <c r="F146" s="8">
        <v>85962.58</v>
      </c>
      <c r="G146" s="9"/>
      <c r="H146" s="8">
        <f>SUM(OrderBal24[[#This Row],[Annual
(Actual)]:[Unpaid]])</f>
        <v>85962.58</v>
      </c>
    </row>
    <row r="147" spans="1:8" x14ac:dyDescent="0.25">
      <c r="A147" s="7" t="s">
        <v>646</v>
      </c>
      <c r="B147" s="7" t="s">
        <v>284</v>
      </c>
      <c r="C147" s="7" t="s">
        <v>285</v>
      </c>
      <c r="D147" s="7" t="s">
        <v>983</v>
      </c>
      <c r="E147" s="7" t="s">
        <v>881</v>
      </c>
      <c r="F147" s="8">
        <v>296836.34999999998</v>
      </c>
      <c r="G147" s="9"/>
      <c r="H147" s="8">
        <f>SUM(OrderBal24[[#This Row],[Annual
(Actual)]:[Unpaid]])</f>
        <v>296836.34999999998</v>
      </c>
    </row>
    <row r="148" spans="1:8" x14ac:dyDescent="0.25">
      <c r="A148" s="7" t="s">
        <v>647</v>
      </c>
      <c r="B148" s="7" t="s">
        <v>286</v>
      </c>
      <c r="C148" s="7" t="s">
        <v>287</v>
      </c>
      <c r="D148" s="7" t="s">
        <v>983</v>
      </c>
      <c r="E148" s="7" t="s">
        <v>929</v>
      </c>
      <c r="F148" s="8">
        <v>1119308.07</v>
      </c>
      <c r="G148" s="9"/>
      <c r="H148" s="8">
        <f>SUM(OrderBal24[[#This Row],[Annual
(Actual)]:[Unpaid]])</f>
        <v>1119308.07</v>
      </c>
    </row>
    <row r="149" spans="1:8" x14ac:dyDescent="0.25">
      <c r="A149" s="7" t="s">
        <v>648</v>
      </c>
      <c r="B149" s="7" t="s">
        <v>816</v>
      </c>
      <c r="C149" s="7" t="s">
        <v>288</v>
      </c>
      <c r="D149" s="7" t="s">
        <v>983</v>
      </c>
      <c r="E149" s="7" t="s">
        <v>929</v>
      </c>
      <c r="F149" s="8">
        <v>2817192.14</v>
      </c>
      <c r="G149" s="9"/>
      <c r="H149" s="8">
        <f>SUM(OrderBal24[[#This Row],[Annual
(Actual)]:[Unpaid]])</f>
        <v>2817192.14</v>
      </c>
    </row>
    <row r="150" spans="1:8" x14ac:dyDescent="0.25">
      <c r="A150" s="7" t="s">
        <v>649</v>
      </c>
      <c r="B150" s="7" t="s">
        <v>289</v>
      </c>
      <c r="C150" s="7" t="s">
        <v>290</v>
      </c>
      <c r="D150" s="7" t="s">
        <v>983</v>
      </c>
      <c r="E150" s="7" t="s">
        <v>929</v>
      </c>
      <c r="F150" s="8">
        <v>93149.02</v>
      </c>
      <c r="G150" s="9"/>
      <c r="H150" s="8">
        <f>SUM(OrderBal24[[#This Row],[Annual
(Actual)]:[Unpaid]])</f>
        <v>93149.02</v>
      </c>
    </row>
    <row r="151" spans="1:8" s="14" customFormat="1" x14ac:dyDescent="0.25">
      <c r="A151" s="7" t="s">
        <v>650</v>
      </c>
      <c r="B151" s="7" t="s">
        <v>291</v>
      </c>
      <c r="C151" s="7" t="s">
        <v>292</v>
      </c>
      <c r="D151" s="7" t="s">
        <v>983</v>
      </c>
      <c r="E151" s="7" t="s">
        <v>929</v>
      </c>
      <c r="F151" s="8">
        <v>112994.95</v>
      </c>
      <c r="G151" s="9"/>
      <c r="H151" s="8">
        <f>SUM(OrderBal24[[#This Row],[Annual
(Actual)]:[Unpaid]])</f>
        <v>112994.95</v>
      </c>
    </row>
    <row r="152" spans="1:8" x14ac:dyDescent="0.25">
      <c r="A152" s="7" t="s">
        <v>651</v>
      </c>
      <c r="B152" s="7" t="s">
        <v>293</v>
      </c>
      <c r="C152" s="7" t="s">
        <v>294</v>
      </c>
      <c r="D152" s="7" t="s">
        <v>983</v>
      </c>
      <c r="E152" s="7" t="s">
        <v>929</v>
      </c>
      <c r="F152" s="8">
        <v>28534.33</v>
      </c>
      <c r="G152" s="13"/>
      <c r="H152" s="8">
        <f>SUM(OrderBal24[[#This Row],[Annual
(Actual)]:[Unpaid]])</f>
        <v>28534.33</v>
      </c>
    </row>
    <row r="153" spans="1:8" x14ac:dyDescent="0.25">
      <c r="A153" s="7" t="s">
        <v>652</v>
      </c>
      <c r="B153" s="7" t="s">
        <v>295</v>
      </c>
      <c r="C153" s="7" t="s">
        <v>296</v>
      </c>
      <c r="D153" s="7" t="s">
        <v>983</v>
      </c>
      <c r="E153" s="7" t="s">
        <v>881</v>
      </c>
      <c r="F153" s="8">
        <v>321999.81</v>
      </c>
      <c r="G153" s="9"/>
      <c r="H153" s="8">
        <f>SUM(OrderBal24[[#This Row],[Annual
(Actual)]:[Unpaid]])</f>
        <v>321999.81</v>
      </c>
    </row>
    <row r="154" spans="1:8" x14ac:dyDescent="0.25">
      <c r="A154" s="7" t="s">
        <v>653</v>
      </c>
      <c r="B154" s="7" t="s">
        <v>297</v>
      </c>
      <c r="C154" s="7" t="s">
        <v>298</v>
      </c>
      <c r="D154" s="7" t="s">
        <v>299</v>
      </c>
      <c r="E154" s="7" t="s">
        <v>57</v>
      </c>
      <c r="F154" s="8">
        <v>467205</v>
      </c>
      <c r="G154" s="9"/>
      <c r="H154" s="8">
        <f>SUM(OrderBal24[[#This Row],[Annual
(Actual)]:[Unpaid]])</f>
        <v>467205</v>
      </c>
    </row>
    <row r="155" spans="1:8" x14ac:dyDescent="0.25">
      <c r="A155" s="7" t="s">
        <v>654</v>
      </c>
      <c r="B155" s="7" t="s">
        <v>300</v>
      </c>
      <c r="C155" s="7" t="s">
        <v>301</v>
      </c>
      <c r="D155" s="7" t="s">
        <v>880</v>
      </c>
      <c r="E155" s="7" t="s">
        <v>929</v>
      </c>
      <c r="F155" s="8">
        <v>265.36</v>
      </c>
      <c r="G155" s="9"/>
      <c r="H155" s="8">
        <f>SUM(OrderBal24[[#This Row],[Annual
(Actual)]:[Unpaid]])</f>
        <v>265.36</v>
      </c>
    </row>
    <row r="156" spans="1:8" x14ac:dyDescent="0.25">
      <c r="A156" s="7" t="s">
        <v>655</v>
      </c>
      <c r="B156" s="7" t="s">
        <v>302</v>
      </c>
      <c r="C156" s="7" t="s">
        <v>303</v>
      </c>
      <c r="D156" s="7" t="s">
        <v>983</v>
      </c>
      <c r="E156" s="7" t="s">
        <v>881</v>
      </c>
      <c r="F156" s="8">
        <v>86196.88</v>
      </c>
      <c r="G156" s="9"/>
      <c r="H156" s="8">
        <f>SUM(OrderBal24[[#This Row],[Annual
(Actual)]:[Unpaid]])</f>
        <v>86196.88</v>
      </c>
    </row>
    <row r="157" spans="1:8" x14ac:dyDescent="0.25">
      <c r="A157" s="7" t="s">
        <v>656</v>
      </c>
      <c r="B157" s="7" t="s">
        <v>305</v>
      </c>
      <c r="C157" s="7" t="s">
        <v>306</v>
      </c>
      <c r="D157" s="7" t="s">
        <v>983</v>
      </c>
      <c r="E157" s="7" t="s">
        <v>881</v>
      </c>
      <c r="F157" s="8">
        <v>1488761.15</v>
      </c>
      <c r="G157" s="9"/>
      <c r="H157" s="8">
        <f>SUM(OrderBal24[[#This Row],[Annual
(Actual)]:[Unpaid]])</f>
        <v>1488761.15</v>
      </c>
    </row>
    <row r="158" spans="1:8" x14ac:dyDescent="0.25">
      <c r="A158" s="7" t="s">
        <v>657</v>
      </c>
      <c r="B158" s="7" t="s">
        <v>307</v>
      </c>
      <c r="C158" s="7" t="s">
        <v>308</v>
      </c>
      <c r="D158" s="7" t="s">
        <v>983</v>
      </c>
      <c r="E158" s="7" t="s">
        <v>929</v>
      </c>
      <c r="F158" s="8">
        <v>438000.07</v>
      </c>
      <c r="G158" s="9"/>
      <c r="H158" s="8">
        <f>SUM(OrderBal24[[#This Row],[Annual
(Actual)]:[Unpaid]])</f>
        <v>438000.07</v>
      </c>
    </row>
    <row r="159" spans="1:8" x14ac:dyDescent="0.25">
      <c r="A159" s="7" t="s">
        <v>658</v>
      </c>
      <c r="B159" s="7" t="s">
        <v>309</v>
      </c>
      <c r="C159" s="7" t="s">
        <v>310</v>
      </c>
      <c r="D159" s="7" t="s">
        <v>304</v>
      </c>
      <c r="E159" s="7" t="s">
        <v>881</v>
      </c>
      <c r="F159" s="8">
        <v>0.28999999999999998</v>
      </c>
      <c r="G159" s="9"/>
      <c r="H159" s="8">
        <f>SUM(OrderBal24[[#This Row],[Annual
(Actual)]:[Unpaid]])</f>
        <v>0.28999999999999998</v>
      </c>
    </row>
    <row r="160" spans="1:8" x14ac:dyDescent="0.25">
      <c r="A160" s="7" t="s">
        <v>882</v>
      </c>
      <c r="B160" s="7" t="s">
        <v>883</v>
      </c>
      <c r="C160" s="7" t="s">
        <v>884</v>
      </c>
      <c r="D160" s="7" t="s">
        <v>983</v>
      </c>
      <c r="E160" s="7" t="s">
        <v>929</v>
      </c>
      <c r="F160" s="8">
        <v>22847.52</v>
      </c>
      <c r="G160" s="9"/>
      <c r="H160" s="8">
        <f>SUM(OrderBal24[[#This Row],[Annual
(Actual)]:[Unpaid]])</f>
        <v>22847.52</v>
      </c>
    </row>
    <row r="161" spans="1:8" x14ac:dyDescent="0.25">
      <c r="A161" s="7" t="s">
        <v>659</v>
      </c>
      <c r="B161" s="7" t="s">
        <v>311</v>
      </c>
      <c r="C161" s="7" t="s">
        <v>312</v>
      </c>
      <c r="D161" s="7" t="s">
        <v>983</v>
      </c>
      <c r="E161" s="7" t="s">
        <v>929</v>
      </c>
      <c r="F161" s="8">
        <v>132970.54</v>
      </c>
      <c r="G161" s="9"/>
      <c r="H161" s="8">
        <f>SUM(OrderBal24[[#This Row],[Annual
(Actual)]:[Unpaid]])</f>
        <v>132970.54</v>
      </c>
    </row>
    <row r="162" spans="1:8" x14ac:dyDescent="0.25">
      <c r="A162" s="7" t="s">
        <v>660</v>
      </c>
      <c r="B162" s="7" t="s">
        <v>313</v>
      </c>
      <c r="C162" s="7" t="s">
        <v>314</v>
      </c>
      <c r="D162" s="7" t="s">
        <v>983</v>
      </c>
      <c r="E162" s="7" t="s">
        <v>929</v>
      </c>
      <c r="F162" s="8">
        <v>384785.56</v>
      </c>
      <c r="G162" s="9"/>
      <c r="H162" s="8">
        <f>SUM(OrderBal24[[#This Row],[Annual
(Actual)]:[Unpaid]])</f>
        <v>384785.56</v>
      </c>
    </row>
    <row r="163" spans="1:8" x14ac:dyDescent="0.25">
      <c r="A163" s="7" t="s">
        <v>661</v>
      </c>
      <c r="B163" s="7" t="s">
        <v>315</v>
      </c>
      <c r="C163" s="7" t="s">
        <v>316</v>
      </c>
      <c r="D163" s="7" t="s">
        <v>981</v>
      </c>
      <c r="E163" s="7" t="s">
        <v>929</v>
      </c>
      <c r="F163" s="8">
        <v>3830110.49</v>
      </c>
      <c r="G163" s="9"/>
      <c r="H163" s="8">
        <f>SUM(OrderBal24[[#This Row],[Annual
(Actual)]:[Unpaid]])</f>
        <v>3830110.49</v>
      </c>
    </row>
    <row r="164" spans="1:8" x14ac:dyDescent="0.25">
      <c r="A164" s="7" t="s">
        <v>662</v>
      </c>
      <c r="B164" s="7" t="s">
        <v>317</v>
      </c>
      <c r="C164" s="7" t="s">
        <v>318</v>
      </c>
      <c r="D164" s="7" t="s">
        <v>983</v>
      </c>
      <c r="E164" s="7" t="s">
        <v>929</v>
      </c>
      <c r="F164" s="8">
        <v>340981.28</v>
      </c>
      <c r="G164" s="9"/>
      <c r="H164" s="8">
        <f>SUM(OrderBal24[[#This Row],[Annual
(Actual)]:[Unpaid]])</f>
        <v>340981.28</v>
      </c>
    </row>
    <row r="165" spans="1:8" x14ac:dyDescent="0.25">
      <c r="A165" s="7" t="s">
        <v>663</v>
      </c>
      <c r="B165" s="7" t="s">
        <v>319</v>
      </c>
      <c r="C165" s="7" t="s">
        <v>320</v>
      </c>
      <c r="D165" s="7" t="s">
        <v>983</v>
      </c>
      <c r="E165" s="7" t="s">
        <v>779</v>
      </c>
      <c r="F165" s="8">
        <v>2147604.79</v>
      </c>
      <c r="G165" s="9"/>
      <c r="H165" s="8">
        <f>SUM(OrderBal24[[#This Row],[Annual
(Actual)]:[Unpaid]])</f>
        <v>2147604.79</v>
      </c>
    </row>
    <row r="166" spans="1:8" x14ac:dyDescent="0.25">
      <c r="A166" s="7" t="s">
        <v>664</v>
      </c>
      <c r="B166" s="7" t="s">
        <v>321</v>
      </c>
      <c r="C166" s="7" t="s">
        <v>322</v>
      </c>
      <c r="D166" s="7" t="s">
        <v>983</v>
      </c>
      <c r="E166" s="7" t="s">
        <v>881</v>
      </c>
      <c r="F166" s="8">
        <v>267031.65999999997</v>
      </c>
      <c r="G166" s="9"/>
      <c r="H166" s="8">
        <f>SUM(OrderBal24[[#This Row],[Annual
(Actual)]:[Unpaid]])</f>
        <v>267031.65999999997</v>
      </c>
    </row>
    <row r="167" spans="1:8" x14ac:dyDescent="0.25">
      <c r="A167" s="7" t="s">
        <v>665</v>
      </c>
      <c r="B167" s="7" t="s">
        <v>827</v>
      </c>
      <c r="C167" s="7" t="s">
        <v>323</v>
      </c>
      <c r="D167" s="7" t="s">
        <v>983</v>
      </c>
      <c r="E167" s="7" t="s">
        <v>930</v>
      </c>
      <c r="F167" s="8">
        <v>7220982.6600000001</v>
      </c>
      <c r="G167" s="9"/>
      <c r="H167" s="8">
        <f>SUM(OrderBal24[[#This Row],[Annual
(Actual)]:[Unpaid]])</f>
        <v>7220982.6600000001</v>
      </c>
    </row>
    <row r="168" spans="1:8" x14ac:dyDescent="0.25">
      <c r="A168" s="7" t="s">
        <v>666</v>
      </c>
      <c r="B168" s="7" t="s">
        <v>325</v>
      </c>
      <c r="C168" s="7" t="s">
        <v>323</v>
      </c>
      <c r="D168" s="7" t="s">
        <v>912</v>
      </c>
      <c r="E168" s="7" t="s">
        <v>929</v>
      </c>
      <c r="F168" s="8">
        <v>179.19</v>
      </c>
      <c r="G168" s="9"/>
      <c r="H168" s="8">
        <f>SUM(OrderBal24[[#This Row],[Annual
(Actual)]:[Unpaid]])</f>
        <v>179.19</v>
      </c>
    </row>
    <row r="169" spans="1:8" x14ac:dyDescent="0.25">
      <c r="A169" s="7" t="s">
        <v>667</v>
      </c>
      <c r="B169" s="7" t="s">
        <v>326</v>
      </c>
      <c r="C169" s="7" t="s">
        <v>327</v>
      </c>
      <c r="D169" s="7" t="s">
        <v>983</v>
      </c>
      <c r="E169" s="7" t="s">
        <v>929</v>
      </c>
      <c r="F169" s="8">
        <v>111053.41</v>
      </c>
      <c r="G169" s="9"/>
      <c r="H169" s="8">
        <f>SUM(OrderBal24[[#This Row],[Annual
(Actual)]:[Unpaid]])</f>
        <v>111053.41</v>
      </c>
    </row>
    <row r="170" spans="1:8" x14ac:dyDescent="0.25">
      <c r="A170" s="7" t="s">
        <v>668</v>
      </c>
      <c r="B170" s="7" t="s">
        <v>328</v>
      </c>
      <c r="C170" s="7" t="s">
        <v>329</v>
      </c>
      <c r="D170" s="7" t="s">
        <v>983</v>
      </c>
      <c r="E170" s="7" t="s">
        <v>881</v>
      </c>
      <c r="F170" s="8">
        <v>19666.09</v>
      </c>
      <c r="G170" s="9"/>
      <c r="H170" s="8">
        <f>SUM(OrderBal24[[#This Row],[Annual
(Actual)]:[Unpaid]])</f>
        <v>19666.09</v>
      </c>
    </row>
    <row r="171" spans="1:8" x14ac:dyDescent="0.25">
      <c r="A171" s="7" t="s">
        <v>669</v>
      </c>
      <c r="B171" s="7" t="s">
        <v>330</v>
      </c>
      <c r="C171" s="7" t="s">
        <v>331</v>
      </c>
      <c r="D171" s="7" t="s">
        <v>26</v>
      </c>
      <c r="E171" s="7" t="s">
        <v>929</v>
      </c>
      <c r="F171" s="8">
        <v>0.1</v>
      </c>
      <c r="G171" s="9"/>
      <c r="H171" s="8">
        <f>SUM(OrderBal24[[#This Row],[Annual
(Actual)]:[Unpaid]])</f>
        <v>0.1</v>
      </c>
    </row>
    <row r="172" spans="1:8" x14ac:dyDescent="0.25">
      <c r="A172" s="7" t="s">
        <v>670</v>
      </c>
      <c r="B172" s="7" t="s">
        <v>332</v>
      </c>
      <c r="C172" s="7" t="s">
        <v>333</v>
      </c>
      <c r="D172" s="7" t="s">
        <v>983</v>
      </c>
      <c r="E172" s="7" t="s">
        <v>929</v>
      </c>
      <c r="F172" s="8">
        <v>175000</v>
      </c>
      <c r="G172" s="9"/>
      <c r="H172" s="8">
        <f>SUM(OrderBal24[[#This Row],[Annual
(Actual)]:[Unpaid]])</f>
        <v>175000</v>
      </c>
    </row>
    <row r="173" spans="1:8" x14ac:dyDescent="0.25">
      <c r="A173" s="7" t="s">
        <v>671</v>
      </c>
      <c r="B173" s="7" t="s">
        <v>334</v>
      </c>
      <c r="C173" s="7" t="s">
        <v>335</v>
      </c>
      <c r="D173" s="7" t="s">
        <v>983</v>
      </c>
      <c r="E173" s="7" t="s">
        <v>881</v>
      </c>
      <c r="F173" s="8">
        <v>73930.63</v>
      </c>
      <c r="G173" s="9"/>
      <c r="H173" s="8">
        <f>SUM(OrderBal24[[#This Row],[Annual
(Actual)]:[Unpaid]])</f>
        <v>73930.63</v>
      </c>
    </row>
    <row r="174" spans="1:8" x14ac:dyDescent="0.25">
      <c r="A174" s="7" t="s">
        <v>672</v>
      </c>
      <c r="B174" s="7" t="s">
        <v>336</v>
      </c>
      <c r="C174" s="7" t="s">
        <v>337</v>
      </c>
      <c r="D174" s="7" t="s">
        <v>983</v>
      </c>
      <c r="E174" s="7" t="s">
        <v>929</v>
      </c>
      <c r="F174" s="8">
        <v>101000.62</v>
      </c>
      <c r="G174" s="9"/>
      <c r="H174" s="8">
        <f>SUM(OrderBal24[[#This Row],[Annual
(Actual)]:[Unpaid]])</f>
        <v>101000.62</v>
      </c>
    </row>
    <row r="175" spans="1:8" x14ac:dyDescent="0.25">
      <c r="A175" s="7" t="s">
        <v>673</v>
      </c>
      <c r="B175" s="7" t="s">
        <v>338</v>
      </c>
      <c r="C175" s="7" t="s">
        <v>339</v>
      </c>
      <c r="D175" s="7" t="s">
        <v>843</v>
      </c>
      <c r="E175" s="7" t="s">
        <v>881</v>
      </c>
      <c r="F175" s="8">
        <v>138866.65</v>
      </c>
      <c r="G175" s="9"/>
      <c r="H175" s="8">
        <f>SUM(OrderBal24[[#This Row],[Annual
(Actual)]:[Unpaid]])</f>
        <v>138866.65</v>
      </c>
    </row>
    <row r="176" spans="1:8" x14ac:dyDescent="0.25">
      <c r="A176" s="7" t="s">
        <v>674</v>
      </c>
      <c r="B176" s="7" t="s">
        <v>340</v>
      </c>
      <c r="C176" s="7" t="s">
        <v>341</v>
      </c>
      <c r="D176" s="7" t="s">
        <v>983</v>
      </c>
      <c r="E176" s="7" t="s">
        <v>881</v>
      </c>
      <c r="F176" s="8">
        <v>108231.48</v>
      </c>
      <c r="G176" s="9"/>
      <c r="H176" s="8">
        <f>SUM(OrderBal24[[#This Row],[Annual
(Actual)]:[Unpaid]])</f>
        <v>108231.48</v>
      </c>
    </row>
    <row r="177" spans="1:8" x14ac:dyDescent="0.25">
      <c r="A177" s="7" t="s">
        <v>675</v>
      </c>
      <c r="B177" s="7" t="s">
        <v>342</v>
      </c>
      <c r="C177" s="7" t="s">
        <v>343</v>
      </c>
      <c r="D177" s="7" t="s">
        <v>983</v>
      </c>
      <c r="E177" s="7" t="s">
        <v>881</v>
      </c>
      <c r="F177" s="8">
        <v>119792.24</v>
      </c>
      <c r="G177" s="9"/>
      <c r="H177" s="8">
        <f>SUM(OrderBal24[[#This Row],[Annual
(Actual)]:[Unpaid]])</f>
        <v>119792.24</v>
      </c>
    </row>
    <row r="178" spans="1:8" x14ac:dyDescent="0.25">
      <c r="A178" s="7" t="s">
        <v>676</v>
      </c>
      <c r="B178" s="7" t="s">
        <v>344</v>
      </c>
      <c r="C178" s="7" t="s">
        <v>345</v>
      </c>
      <c r="D178" s="7" t="s">
        <v>983</v>
      </c>
      <c r="E178" s="7" t="s">
        <v>929</v>
      </c>
      <c r="F178" s="8">
        <v>145807.39000000001</v>
      </c>
      <c r="G178" s="9"/>
      <c r="H178" s="8">
        <f>SUM(OrderBal24[[#This Row],[Annual
(Actual)]:[Unpaid]])</f>
        <v>145807.39000000001</v>
      </c>
    </row>
    <row r="179" spans="1:8" ht="12" customHeight="1" x14ac:dyDescent="0.25">
      <c r="A179" s="7" t="s">
        <v>677</v>
      </c>
      <c r="B179" s="7" t="s">
        <v>346</v>
      </c>
      <c r="C179" s="7" t="s">
        <v>347</v>
      </c>
      <c r="D179" s="7" t="s">
        <v>983</v>
      </c>
      <c r="E179" s="7" t="s">
        <v>929</v>
      </c>
      <c r="F179" s="8">
        <v>97688.42</v>
      </c>
      <c r="G179" s="9"/>
      <c r="H179" s="8">
        <f>SUM(OrderBal24[[#This Row],[Annual
(Actual)]:[Unpaid]])</f>
        <v>97688.42</v>
      </c>
    </row>
    <row r="180" spans="1:8" x14ac:dyDescent="0.25">
      <c r="A180" s="7" t="s">
        <v>678</v>
      </c>
      <c r="B180" s="7" t="s">
        <v>348</v>
      </c>
      <c r="C180" s="7" t="s">
        <v>349</v>
      </c>
      <c r="D180" s="7" t="s">
        <v>983</v>
      </c>
      <c r="E180" s="7" t="s">
        <v>881</v>
      </c>
      <c r="F180" s="8">
        <v>1064248.1000000001</v>
      </c>
      <c r="G180" s="9"/>
      <c r="H180" s="8">
        <f>SUM(OrderBal24[[#This Row],[Annual
(Actual)]:[Unpaid]])</f>
        <v>1064248.1000000001</v>
      </c>
    </row>
    <row r="181" spans="1:8" x14ac:dyDescent="0.25">
      <c r="A181" s="7" t="s">
        <v>679</v>
      </c>
      <c r="B181" s="7" t="s">
        <v>350</v>
      </c>
      <c r="C181" s="7" t="s">
        <v>351</v>
      </c>
      <c r="D181" s="7" t="s">
        <v>880</v>
      </c>
      <c r="E181" s="7" t="s">
        <v>929</v>
      </c>
      <c r="F181" s="8">
        <v>0.09</v>
      </c>
      <c r="G181" s="9"/>
      <c r="H181" s="8">
        <f>SUM(OrderBal24[[#This Row],[Annual
(Actual)]:[Unpaid]])</f>
        <v>0.09</v>
      </c>
    </row>
    <row r="182" spans="1:8" x14ac:dyDescent="0.25">
      <c r="A182" s="7" t="s">
        <v>680</v>
      </c>
      <c r="B182" s="7" t="s">
        <v>352</v>
      </c>
      <c r="C182" s="7" t="s">
        <v>353</v>
      </c>
      <c r="D182" s="7" t="s">
        <v>72</v>
      </c>
      <c r="E182" s="7" t="s">
        <v>929</v>
      </c>
      <c r="F182" s="8">
        <v>0.08</v>
      </c>
      <c r="G182" s="9"/>
      <c r="H182" s="8">
        <f>SUM(OrderBal24[[#This Row],[Annual
(Actual)]:[Unpaid]])</f>
        <v>0.08</v>
      </c>
    </row>
    <row r="183" spans="1:8" x14ac:dyDescent="0.25">
      <c r="A183" s="7" t="s">
        <v>681</v>
      </c>
      <c r="B183" s="7" t="s">
        <v>354</v>
      </c>
      <c r="C183" s="7" t="s">
        <v>355</v>
      </c>
      <c r="D183" s="7" t="s">
        <v>983</v>
      </c>
      <c r="E183" s="7" t="s">
        <v>929</v>
      </c>
      <c r="F183" s="8">
        <v>588693.09</v>
      </c>
      <c r="G183" s="9"/>
      <c r="H183" s="8">
        <f>SUM(OrderBal24[[#This Row],[Annual
(Actual)]:[Unpaid]])</f>
        <v>588693.09</v>
      </c>
    </row>
    <row r="184" spans="1:8" x14ac:dyDescent="0.25">
      <c r="A184" s="7" t="s">
        <v>682</v>
      </c>
      <c r="B184" s="7" t="s">
        <v>356</v>
      </c>
      <c r="C184" s="7" t="s">
        <v>357</v>
      </c>
      <c r="D184" s="7" t="s">
        <v>983</v>
      </c>
      <c r="E184" s="7" t="s">
        <v>929</v>
      </c>
      <c r="F184" s="8">
        <v>202499.96</v>
      </c>
      <c r="G184" s="9"/>
      <c r="H184" s="8">
        <f>SUM(OrderBal24[[#This Row],[Annual
(Actual)]:[Unpaid]])</f>
        <v>202499.96</v>
      </c>
    </row>
    <row r="185" spans="1:8" x14ac:dyDescent="0.25">
      <c r="A185" s="7" t="s">
        <v>683</v>
      </c>
      <c r="B185" s="7" t="s">
        <v>358</v>
      </c>
      <c r="C185" s="7" t="s">
        <v>359</v>
      </c>
      <c r="D185" s="7" t="s">
        <v>983</v>
      </c>
      <c r="E185" s="7" t="s">
        <v>929</v>
      </c>
      <c r="F185" s="8">
        <v>96595.22</v>
      </c>
      <c r="G185" s="9"/>
      <c r="H185" s="8">
        <f>SUM(OrderBal24[[#This Row],[Annual
(Actual)]:[Unpaid]])</f>
        <v>96595.22</v>
      </c>
    </row>
    <row r="186" spans="1:8" x14ac:dyDescent="0.25">
      <c r="A186" s="7" t="s">
        <v>684</v>
      </c>
      <c r="B186" s="7" t="s">
        <v>360</v>
      </c>
      <c r="C186" s="7" t="s">
        <v>361</v>
      </c>
      <c r="D186" s="7" t="s">
        <v>983</v>
      </c>
      <c r="E186" s="7" t="s">
        <v>881</v>
      </c>
      <c r="F186" s="8">
        <v>285271.88</v>
      </c>
      <c r="G186" s="9"/>
      <c r="H186" s="8">
        <f>SUM(OrderBal24[[#This Row],[Annual
(Actual)]:[Unpaid]])</f>
        <v>285271.88</v>
      </c>
    </row>
    <row r="187" spans="1:8" x14ac:dyDescent="0.25">
      <c r="A187" s="7" t="s">
        <v>685</v>
      </c>
      <c r="B187" s="7" t="s">
        <v>362</v>
      </c>
      <c r="C187" s="7" t="s">
        <v>363</v>
      </c>
      <c r="D187" s="7" t="s">
        <v>983</v>
      </c>
      <c r="E187" s="7" t="s">
        <v>881</v>
      </c>
      <c r="F187" s="8">
        <v>60915.98</v>
      </c>
      <c r="G187" s="9"/>
      <c r="H187" s="8">
        <f>SUM(OrderBal24[[#This Row],[Annual
(Actual)]:[Unpaid]])</f>
        <v>60915.98</v>
      </c>
    </row>
    <row r="188" spans="1:8" x14ac:dyDescent="0.25">
      <c r="A188" s="7" t="s">
        <v>686</v>
      </c>
      <c r="B188" s="7" t="s">
        <v>364</v>
      </c>
      <c r="C188" s="7" t="s">
        <v>365</v>
      </c>
      <c r="D188" s="7" t="s">
        <v>12</v>
      </c>
      <c r="E188" s="7" t="s">
        <v>881</v>
      </c>
      <c r="F188" s="8">
        <v>0.05</v>
      </c>
      <c r="G188" s="9"/>
      <c r="H188" s="8">
        <f>SUM(OrderBal24[[#This Row],[Annual
(Actual)]:[Unpaid]])</f>
        <v>0.05</v>
      </c>
    </row>
    <row r="189" spans="1:8" x14ac:dyDescent="0.25">
      <c r="A189" s="7" t="s">
        <v>687</v>
      </c>
      <c r="B189" s="7" t="s">
        <v>366</v>
      </c>
      <c r="C189" s="7" t="s">
        <v>367</v>
      </c>
      <c r="D189" s="7" t="s">
        <v>913</v>
      </c>
      <c r="E189" s="7" t="s">
        <v>881</v>
      </c>
      <c r="F189" s="8">
        <v>0.12</v>
      </c>
      <c r="G189" s="9"/>
      <c r="H189" s="8">
        <f>SUM(OrderBal24[[#This Row],[Annual
(Actual)]:[Unpaid]])</f>
        <v>0.12</v>
      </c>
    </row>
    <row r="190" spans="1:8" x14ac:dyDescent="0.25">
      <c r="A190" s="7" t="s">
        <v>688</v>
      </c>
      <c r="B190" s="7" t="s">
        <v>368</v>
      </c>
      <c r="C190" s="7" t="s">
        <v>369</v>
      </c>
      <c r="D190" s="7" t="s">
        <v>983</v>
      </c>
      <c r="E190" s="7" t="s">
        <v>929</v>
      </c>
      <c r="F190" s="8">
        <v>50481.64</v>
      </c>
      <c r="G190" s="9"/>
      <c r="H190" s="8">
        <f>SUM(OrderBal24[[#This Row],[Annual
(Actual)]:[Unpaid]])</f>
        <v>50481.64</v>
      </c>
    </row>
    <row r="191" spans="1:8" x14ac:dyDescent="0.25">
      <c r="A191" s="7" t="s">
        <v>689</v>
      </c>
      <c r="B191" s="7" t="s">
        <v>370</v>
      </c>
      <c r="C191" s="7" t="s">
        <v>371</v>
      </c>
      <c r="D191" s="7" t="s">
        <v>983</v>
      </c>
      <c r="E191" s="7" t="s">
        <v>929</v>
      </c>
      <c r="F191" s="8">
        <v>134182.35</v>
      </c>
      <c r="G191" s="9"/>
      <c r="H191" s="8">
        <f>SUM(OrderBal24[[#This Row],[Annual
(Actual)]:[Unpaid]])</f>
        <v>134182.35</v>
      </c>
    </row>
    <row r="192" spans="1:8" x14ac:dyDescent="0.25">
      <c r="A192" s="7" t="s">
        <v>690</v>
      </c>
      <c r="B192" s="7" t="s">
        <v>372</v>
      </c>
      <c r="C192" s="7" t="s">
        <v>373</v>
      </c>
      <c r="D192" s="7" t="s">
        <v>304</v>
      </c>
      <c r="E192" s="7" t="s">
        <v>929</v>
      </c>
      <c r="F192" s="8">
        <v>0.33</v>
      </c>
      <c r="G192" s="9"/>
      <c r="H192" s="8">
        <f>SUM(OrderBal24[[#This Row],[Annual
(Actual)]:[Unpaid]])</f>
        <v>0.33</v>
      </c>
    </row>
    <row r="193" spans="1:8" x14ac:dyDescent="0.25">
      <c r="A193" s="7" t="s">
        <v>691</v>
      </c>
      <c r="B193" s="7" t="s">
        <v>374</v>
      </c>
      <c r="C193" s="7" t="s">
        <v>373</v>
      </c>
      <c r="D193" s="7" t="s">
        <v>777</v>
      </c>
      <c r="E193" s="7" t="s">
        <v>929</v>
      </c>
      <c r="F193" s="8">
        <v>-0.1</v>
      </c>
      <c r="G193" s="9"/>
      <c r="H193" s="8">
        <f>SUM(OrderBal24[[#This Row],[Annual
(Actual)]:[Unpaid]])</f>
        <v>-0.1</v>
      </c>
    </row>
    <row r="194" spans="1:8" x14ac:dyDescent="0.25">
      <c r="A194" s="7" t="s">
        <v>692</v>
      </c>
      <c r="B194" s="7" t="s">
        <v>375</v>
      </c>
      <c r="C194" s="7" t="s">
        <v>376</v>
      </c>
      <c r="D194" s="7" t="s">
        <v>921</v>
      </c>
      <c r="E194" s="7" t="s">
        <v>929</v>
      </c>
      <c r="F194" s="8">
        <v>-11100</v>
      </c>
      <c r="G194" s="9"/>
      <c r="H194" s="8">
        <f>SUM(OrderBal24[[#This Row],[Annual
(Actual)]:[Unpaid]])</f>
        <v>-11100</v>
      </c>
    </row>
    <row r="195" spans="1:8" x14ac:dyDescent="0.25">
      <c r="A195" s="7" t="s">
        <v>693</v>
      </c>
      <c r="B195" s="7" t="s">
        <v>377</v>
      </c>
      <c r="C195" s="7" t="s">
        <v>378</v>
      </c>
      <c r="D195" s="7" t="s">
        <v>983</v>
      </c>
      <c r="E195" s="7" t="s">
        <v>929</v>
      </c>
      <c r="F195" s="8">
        <v>134640.24</v>
      </c>
      <c r="G195" s="9"/>
      <c r="H195" s="8">
        <f>SUM(OrderBal24[[#This Row],[Annual
(Actual)]:[Unpaid]])</f>
        <v>134640.24</v>
      </c>
    </row>
    <row r="196" spans="1:8" x14ac:dyDescent="0.25">
      <c r="A196" s="7" t="s">
        <v>694</v>
      </c>
      <c r="B196" s="7" t="s">
        <v>379</v>
      </c>
      <c r="C196" s="7" t="s">
        <v>380</v>
      </c>
      <c r="D196" s="7" t="s">
        <v>983</v>
      </c>
      <c r="E196" s="7" t="s">
        <v>929</v>
      </c>
      <c r="F196" s="8">
        <v>221754.82</v>
      </c>
      <c r="G196" s="9"/>
      <c r="H196" s="8">
        <f>SUM(OrderBal24[[#This Row],[Annual
(Actual)]:[Unpaid]])</f>
        <v>221754.82</v>
      </c>
    </row>
    <row r="197" spans="1:8" x14ac:dyDescent="0.25">
      <c r="A197" s="7" t="s">
        <v>695</v>
      </c>
      <c r="B197" s="7" t="s">
        <v>381</v>
      </c>
      <c r="C197" s="7" t="s">
        <v>382</v>
      </c>
      <c r="D197" s="7" t="s">
        <v>281</v>
      </c>
      <c r="E197" s="7" t="s">
        <v>929</v>
      </c>
      <c r="F197" s="8">
        <v>-4.6399999999999997</v>
      </c>
      <c r="G197" s="9"/>
      <c r="H197" s="8">
        <f>SUM(OrderBal24[[#This Row],[Annual
(Actual)]:[Unpaid]])</f>
        <v>-4.6399999999999997</v>
      </c>
    </row>
    <row r="198" spans="1:8" x14ac:dyDescent="0.25">
      <c r="A198" s="7" t="s">
        <v>696</v>
      </c>
      <c r="B198" s="7" t="s">
        <v>383</v>
      </c>
      <c r="C198" s="7" t="s">
        <v>384</v>
      </c>
      <c r="D198" s="7" t="s">
        <v>983</v>
      </c>
      <c r="E198" s="7" t="s">
        <v>929</v>
      </c>
      <c r="F198" s="8">
        <v>88889.19</v>
      </c>
      <c r="G198" s="9"/>
      <c r="H198" s="8">
        <f>SUM(OrderBal24[[#This Row],[Annual
(Actual)]:[Unpaid]])</f>
        <v>88889.19</v>
      </c>
    </row>
    <row r="199" spans="1:8" ht="12" customHeight="1" x14ac:dyDescent="0.25">
      <c r="A199" s="7" t="s">
        <v>698</v>
      </c>
      <c r="B199" s="7" t="s">
        <v>386</v>
      </c>
      <c r="C199" s="7" t="s">
        <v>385</v>
      </c>
      <c r="D199" s="7" t="s">
        <v>983</v>
      </c>
      <c r="E199" s="7" t="s">
        <v>929</v>
      </c>
      <c r="F199" s="8">
        <v>148121.07999999999</v>
      </c>
      <c r="G199" s="10"/>
      <c r="H199" s="8">
        <f>SUM(OrderBal24[[#This Row],[Annual
(Actual)]:[Unpaid]])</f>
        <v>148121.07999999999</v>
      </c>
    </row>
    <row r="200" spans="1:8" x14ac:dyDescent="0.25">
      <c r="A200" s="7" t="s">
        <v>699</v>
      </c>
      <c r="B200" s="7" t="s">
        <v>387</v>
      </c>
      <c r="C200" s="7" t="s">
        <v>385</v>
      </c>
      <c r="D200" s="7" t="s">
        <v>204</v>
      </c>
      <c r="E200" s="7" t="s">
        <v>930</v>
      </c>
      <c r="F200" s="8">
        <v>0.05</v>
      </c>
      <c r="G200" s="9"/>
      <c r="H200" s="8">
        <f>SUM(OrderBal24[[#This Row],[Annual
(Actual)]:[Unpaid]])</f>
        <v>0.05</v>
      </c>
    </row>
    <row r="201" spans="1:8" ht="12" customHeight="1" x14ac:dyDescent="0.25">
      <c r="A201" s="7" t="s">
        <v>700</v>
      </c>
      <c r="B201" s="7" t="s">
        <v>388</v>
      </c>
      <c r="C201" s="7" t="s">
        <v>389</v>
      </c>
      <c r="D201" s="7" t="s">
        <v>983</v>
      </c>
      <c r="E201" s="7" t="s">
        <v>931</v>
      </c>
      <c r="F201" s="8">
        <v>801466.92</v>
      </c>
      <c r="G201" s="11"/>
      <c r="H201" s="8">
        <f>SUM(OrderBal24[[#This Row],[Annual
(Actual)]:[Unpaid]])</f>
        <v>801466.92</v>
      </c>
    </row>
    <row r="202" spans="1:8" x14ac:dyDescent="0.25">
      <c r="A202" s="7" t="s">
        <v>701</v>
      </c>
      <c r="B202" s="7" t="s">
        <v>390</v>
      </c>
      <c r="C202" s="7" t="s">
        <v>391</v>
      </c>
      <c r="D202" s="7" t="s">
        <v>981</v>
      </c>
      <c r="E202" s="7" t="s">
        <v>929</v>
      </c>
      <c r="F202" s="8">
        <v>171666.53</v>
      </c>
      <c r="G202" s="9"/>
      <c r="H202" s="8">
        <f>SUM(OrderBal24[[#This Row],[Annual
(Actual)]:[Unpaid]])</f>
        <v>171666.53</v>
      </c>
    </row>
    <row r="203" spans="1:8" x14ac:dyDescent="0.25">
      <c r="A203" s="7" t="s">
        <v>702</v>
      </c>
      <c r="B203" s="7" t="s">
        <v>392</v>
      </c>
      <c r="C203" s="7" t="s">
        <v>393</v>
      </c>
      <c r="D203" s="7" t="s">
        <v>983</v>
      </c>
      <c r="E203" s="7" t="s">
        <v>881</v>
      </c>
      <c r="F203" s="8">
        <v>68999.240000000005</v>
      </c>
      <c r="G203" s="9"/>
      <c r="H203" s="8">
        <f>SUM(OrderBal24[[#This Row],[Annual
(Actual)]:[Unpaid]])</f>
        <v>68999.240000000005</v>
      </c>
    </row>
    <row r="204" spans="1:8" x14ac:dyDescent="0.25">
      <c r="A204" s="7" t="s">
        <v>703</v>
      </c>
      <c r="B204" s="7" t="s">
        <v>394</v>
      </c>
      <c r="C204" s="7" t="s">
        <v>395</v>
      </c>
      <c r="D204" s="7" t="s">
        <v>983</v>
      </c>
      <c r="E204" s="7" t="s">
        <v>929</v>
      </c>
      <c r="F204" s="8">
        <v>2771600.26</v>
      </c>
      <c r="G204" s="9"/>
      <c r="H204" s="8">
        <f>SUM(OrderBal24[[#This Row],[Annual
(Actual)]:[Unpaid]])</f>
        <v>2771600.26</v>
      </c>
    </row>
    <row r="205" spans="1:8" x14ac:dyDescent="0.25">
      <c r="A205" s="7" t="s">
        <v>704</v>
      </c>
      <c r="B205" s="7" t="s">
        <v>396</v>
      </c>
      <c r="C205" s="7" t="s">
        <v>397</v>
      </c>
      <c r="D205" s="7" t="s">
        <v>843</v>
      </c>
      <c r="E205" s="7" t="s">
        <v>929</v>
      </c>
      <c r="F205" s="8">
        <v>0.02</v>
      </c>
      <c r="G205" s="9"/>
      <c r="H205" s="8">
        <f>SUM(OrderBal24[[#This Row],[Annual
(Actual)]:[Unpaid]])</f>
        <v>0.02</v>
      </c>
    </row>
    <row r="206" spans="1:8" x14ac:dyDescent="0.25">
      <c r="A206" s="7" t="s">
        <v>705</v>
      </c>
      <c r="B206" s="7" t="s">
        <v>818</v>
      </c>
      <c r="C206" s="7" t="s">
        <v>397</v>
      </c>
      <c r="D206" s="7" t="s">
        <v>983</v>
      </c>
      <c r="E206" s="7" t="s">
        <v>929</v>
      </c>
      <c r="F206" s="8">
        <v>1855509.02</v>
      </c>
      <c r="G206" s="9"/>
      <c r="H206" s="8">
        <f>SUM(OrderBal24[[#This Row],[Annual
(Actual)]:[Unpaid]])</f>
        <v>1855509.02</v>
      </c>
    </row>
    <row r="207" spans="1:8" ht="13.5" customHeight="1" x14ac:dyDescent="0.25">
      <c r="A207" s="7" t="s">
        <v>819</v>
      </c>
      <c r="B207" s="7" t="s">
        <v>820</v>
      </c>
      <c r="C207" s="7" t="s">
        <v>399</v>
      </c>
      <c r="D207" s="7" t="s">
        <v>983</v>
      </c>
      <c r="E207" s="7" t="s">
        <v>929</v>
      </c>
      <c r="F207" s="8">
        <v>852450.77</v>
      </c>
      <c r="G207" s="9"/>
      <c r="H207" s="8">
        <f>SUM(OrderBal24[[#This Row],[Annual
(Actual)]:[Unpaid]])</f>
        <v>852450.77</v>
      </c>
    </row>
    <row r="208" spans="1:8" x14ac:dyDescent="0.25">
      <c r="A208" s="7" t="s">
        <v>706</v>
      </c>
      <c r="B208" s="7" t="s">
        <v>398</v>
      </c>
      <c r="C208" s="7" t="s">
        <v>399</v>
      </c>
      <c r="D208" s="7" t="s">
        <v>892</v>
      </c>
      <c r="E208" s="7" t="s">
        <v>929</v>
      </c>
      <c r="F208" s="8">
        <v>0.02</v>
      </c>
      <c r="G208" s="9"/>
      <c r="H208" s="8">
        <f>SUM(OrderBal24[[#This Row],[Annual
(Actual)]:[Unpaid]])</f>
        <v>0.02</v>
      </c>
    </row>
    <row r="209" spans="1:8" x14ac:dyDescent="0.25">
      <c r="A209" s="7" t="s">
        <v>707</v>
      </c>
      <c r="B209" s="7" t="s">
        <v>400</v>
      </c>
      <c r="C209" s="7" t="s">
        <v>401</v>
      </c>
      <c r="D209" s="7" t="s">
        <v>913</v>
      </c>
      <c r="E209" s="7" t="s">
        <v>931</v>
      </c>
      <c r="F209" s="8">
        <v>-93782.01</v>
      </c>
      <c r="G209" s="9"/>
      <c r="H209" s="8">
        <f>SUM(OrderBal24[[#This Row],[Annual
(Actual)]:[Unpaid]])</f>
        <v>-93782.01</v>
      </c>
    </row>
    <row r="210" spans="1:8" x14ac:dyDescent="0.25">
      <c r="A210" s="7" t="s">
        <v>708</v>
      </c>
      <c r="B210" s="7" t="s">
        <v>402</v>
      </c>
      <c r="C210" s="7" t="s">
        <v>397</v>
      </c>
      <c r="D210" s="7" t="s">
        <v>983</v>
      </c>
      <c r="E210" s="7" t="s">
        <v>881</v>
      </c>
      <c r="F210" s="8">
        <v>155724</v>
      </c>
      <c r="G210" s="9"/>
      <c r="H210" s="8">
        <f>SUM(OrderBal24[[#This Row],[Annual
(Actual)]:[Unpaid]])</f>
        <v>155724</v>
      </c>
    </row>
    <row r="211" spans="1:8" x14ac:dyDescent="0.25">
      <c r="A211" s="7" t="s">
        <v>709</v>
      </c>
      <c r="B211" s="7" t="s">
        <v>403</v>
      </c>
      <c r="C211" s="7" t="s">
        <v>404</v>
      </c>
      <c r="D211" s="7" t="s">
        <v>983</v>
      </c>
      <c r="E211" s="7" t="s">
        <v>881</v>
      </c>
      <c r="F211" s="8">
        <v>1092847.53</v>
      </c>
      <c r="G211" s="9"/>
      <c r="H211" s="8">
        <f>SUM(OrderBal24[[#This Row],[Annual
(Actual)]:[Unpaid]])</f>
        <v>1092847.53</v>
      </c>
    </row>
    <row r="212" spans="1:8" x14ac:dyDescent="0.25">
      <c r="A212" s="7" t="s">
        <v>710</v>
      </c>
      <c r="B212" s="7" t="s">
        <v>405</v>
      </c>
      <c r="C212" s="7" t="s">
        <v>406</v>
      </c>
      <c r="D212" s="7" t="s">
        <v>983</v>
      </c>
      <c r="E212" s="7" t="s">
        <v>881</v>
      </c>
      <c r="F212" s="8">
        <v>36069.839999999997</v>
      </c>
      <c r="G212" s="9"/>
      <c r="H212" s="8">
        <f>SUM(OrderBal24[[#This Row],[Annual
(Actual)]:[Unpaid]])</f>
        <v>36069.839999999997</v>
      </c>
    </row>
    <row r="213" spans="1:8" x14ac:dyDescent="0.25">
      <c r="A213" s="7" t="s">
        <v>711</v>
      </c>
      <c r="B213" s="7" t="s">
        <v>407</v>
      </c>
      <c r="C213" s="7" t="s">
        <v>408</v>
      </c>
      <c r="D213" s="7" t="s">
        <v>983</v>
      </c>
      <c r="E213" s="7" t="s">
        <v>929</v>
      </c>
      <c r="F213" s="8">
        <v>56793.599999999999</v>
      </c>
      <c r="G213" s="9"/>
      <c r="H213" s="8">
        <f>SUM(OrderBal24[[#This Row],[Annual
(Actual)]:[Unpaid]])</f>
        <v>56793.599999999999</v>
      </c>
    </row>
    <row r="214" spans="1:8" x14ac:dyDescent="0.25">
      <c r="A214" s="7" t="s">
        <v>712</v>
      </c>
      <c r="B214" s="7" t="s">
        <v>409</v>
      </c>
      <c r="C214" s="7" t="s">
        <v>410</v>
      </c>
      <c r="D214" s="7" t="s">
        <v>983</v>
      </c>
      <c r="E214" s="7" t="s">
        <v>929</v>
      </c>
      <c r="F214" s="8">
        <v>1830938.97</v>
      </c>
      <c r="G214" s="9"/>
      <c r="H214" s="8">
        <f>SUM(OrderBal24[[#This Row],[Annual
(Actual)]:[Unpaid]])</f>
        <v>1830938.97</v>
      </c>
    </row>
    <row r="215" spans="1:8" x14ac:dyDescent="0.25">
      <c r="A215" s="7" t="s">
        <v>713</v>
      </c>
      <c r="B215" s="7" t="s">
        <v>411</v>
      </c>
      <c r="C215" s="7" t="s">
        <v>412</v>
      </c>
      <c r="D215" s="7" t="s">
        <v>983</v>
      </c>
      <c r="E215" s="7" t="s">
        <v>929</v>
      </c>
      <c r="F215" s="8">
        <v>8715.6200000000008</v>
      </c>
      <c r="G215" s="9"/>
      <c r="H215" s="8">
        <f>SUM(OrderBal24[[#This Row],[Annual
(Actual)]:[Unpaid]])</f>
        <v>8715.6200000000008</v>
      </c>
    </row>
    <row r="216" spans="1:8" x14ac:dyDescent="0.25">
      <c r="A216" s="7" t="s">
        <v>714</v>
      </c>
      <c r="B216" s="7" t="s">
        <v>413</v>
      </c>
      <c r="C216" s="7" t="s">
        <v>414</v>
      </c>
      <c r="D216" s="7" t="s">
        <v>983</v>
      </c>
      <c r="E216" s="7" t="s">
        <v>931</v>
      </c>
      <c r="F216" s="8">
        <v>-43167.12</v>
      </c>
      <c r="G216" s="9"/>
      <c r="H216" s="8">
        <f>SUM(OrderBal24[[#This Row],[Annual
(Actual)]:[Unpaid]])</f>
        <v>-43167.12</v>
      </c>
    </row>
    <row r="217" spans="1:8" x14ac:dyDescent="0.25">
      <c r="A217" s="7" t="s">
        <v>715</v>
      </c>
      <c r="B217" s="7" t="s">
        <v>415</v>
      </c>
      <c r="C217" s="7" t="s">
        <v>416</v>
      </c>
      <c r="D217" s="7" t="s">
        <v>983</v>
      </c>
      <c r="E217" s="7" t="s">
        <v>881</v>
      </c>
      <c r="F217" s="8">
        <v>0.64</v>
      </c>
      <c r="G217" s="9"/>
      <c r="H217" s="8">
        <f>SUM(OrderBal24[[#This Row],[Annual
(Actual)]:[Unpaid]])</f>
        <v>0.64</v>
      </c>
    </row>
    <row r="218" spans="1:8" x14ac:dyDescent="0.25">
      <c r="A218" s="7" t="s">
        <v>844</v>
      </c>
      <c r="B218" s="7" t="s">
        <v>893</v>
      </c>
      <c r="C218" s="7" t="s">
        <v>845</v>
      </c>
      <c r="D218" s="7" t="s">
        <v>983</v>
      </c>
      <c r="E218" s="7" t="s">
        <v>929</v>
      </c>
      <c r="F218" s="8">
        <v>262499.94</v>
      </c>
      <c r="G218" s="9"/>
      <c r="H218" s="8">
        <f>SUM(OrderBal24[[#This Row],[Annual
(Actual)]:[Unpaid]])</f>
        <v>262499.94</v>
      </c>
    </row>
    <row r="219" spans="1:8" x14ac:dyDescent="0.25">
      <c r="A219" s="7" t="s">
        <v>716</v>
      </c>
      <c r="B219" s="7" t="s">
        <v>417</v>
      </c>
      <c r="C219" s="7" t="s">
        <v>418</v>
      </c>
      <c r="D219" s="7" t="s">
        <v>983</v>
      </c>
      <c r="E219" s="7" t="s">
        <v>929</v>
      </c>
      <c r="F219" s="8">
        <v>616330.76</v>
      </c>
      <c r="G219" s="9"/>
      <c r="H219" s="8">
        <f>SUM(OrderBal24[[#This Row],[Annual
(Actual)]:[Unpaid]])</f>
        <v>616330.76</v>
      </c>
    </row>
    <row r="220" spans="1:8" x14ac:dyDescent="0.25">
      <c r="A220" s="7" t="s">
        <v>717</v>
      </c>
      <c r="B220" s="7" t="s">
        <v>419</v>
      </c>
      <c r="C220" s="7" t="s">
        <v>420</v>
      </c>
      <c r="D220" s="7" t="s">
        <v>91</v>
      </c>
      <c r="E220" s="7" t="s">
        <v>57</v>
      </c>
      <c r="F220" s="8">
        <v>549698</v>
      </c>
      <c r="G220" s="9"/>
      <c r="H220" s="8">
        <f>SUM(OrderBal24[[#This Row],[Annual
(Actual)]:[Unpaid]])</f>
        <v>549698</v>
      </c>
    </row>
    <row r="221" spans="1:8" x14ac:dyDescent="0.25">
      <c r="A221" s="7" t="s">
        <v>718</v>
      </c>
      <c r="B221" s="7" t="s">
        <v>421</v>
      </c>
      <c r="C221" s="7" t="s">
        <v>422</v>
      </c>
      <c r="D221" s="7" t="s">
        <v>983</v>
      </c>
      <c r="E221" s="7" t="s">
        <v>929</v>
      </c>
      <c r="F221" s="8">
        <v>442092</v>
      </c>
      <c r="G221" s="9"/>
      <c r="H221" s="8">
        <f>SUM(OrderBal24[[#This Row],[Annual
(Actual)]:[Unpaid]])</f>
        <v>442092</v>
      </c>
    </row>
    <row r="222" spans="1:8" x14ac:dyDescent="0.25">
      <c r="A222" s="7" t="s">
        <v>719</v>
      </c>
      <c r="B222" s="7" t="s">
        <v>423</v>
      </c>
      <c r="C222" s="7" t="s">
        <v>422</v>
      </c>
      <c r="D222" s="7" t="s">
        <v>983</v>
      </c>
      <c r="E222" s="7" t="s">
        <v>929</v>
      </c>
      <c r="F222" s="8">
        <v>44437.14</v>
      </c>
      <c r="G222" s="9"/>
      <c r="H222" s="8">
        <f>SUM(OrderBal24[[#This Row],[Annual
(Actual)]:[Unpaid]])</f>
        <v>44437.14</v>
      </c>
    </row>
    <row r="223" spans="1:8" x14ac:dyDescent="0.25">
      <c r="A223" s="7" t="s">
        <v>798</v>
      </c>
      <c r="B223" s="7" t="s">
        <v>799</v>
      </c>
      <c r="C223" s="7" t="s">
        <v>422</v>
      </c>
      <c r="D223" s="7" t="s">
        <v>812</v>
      </c>
      <c r="E223" s="7" t="s">
        <v>985</v>
      </c>
      <c r="F223" s="8">
        <v>612</v>
      </c>
      <c r="G223" s="9"/>
      <c r="H223" s="8">
        <f>SUM(OrderBal24[[#This Row],[Annual
(Actual)]:[Unpaid]])</f>
        <v>612</v>
      </c>
    </row>
    <row r="224" spans="1:8" x14ac:dyDescent="0.25">
      <c r="A224" s="7" t="s">
        <v>720</v>
      </c>
      <c r="B224" s="7" t="s">
        <v>424</v>
      </c>
      <c r="C224" s="7" t="s">
        <v>425</v>
      </c>
      <c r="D224" s="7" t="s">
        <v>983</v>
      </c>
      <c r="E224" s="7" t="s">
        <v>929</v>
      </c>
      <c r="F224" s="8">
        <v>117315.54</v>
      </c>
      <c r="G224" s="9"/>
      <c r="H224" s="8">
        <f>SUM(OrderBal24[[#This Row],[Annual
(Actual)]:[Unpaid]])</f>
        <v>117315.54</v>
      </c>
    </row>
    <row r="225" spans="1:8" x14ac:dyDescent="0.25">
      <c r="A225" s="7" t="s">
        <v>721</v>
      </c>
      <c r="B225" s="7" t="s">
        <v>427</v>
      </c>
      <c r="C225" s="7" t="s">
        <v>426</v>
      </c>
      <c r="D225" s="7" t="s">
        <v>983</v>
      </c>
      <c r="E225" s="7" t="s">
        <v>929</v>
      </c>
      <c r="F225" s="8">
        <v>4908840</v>
      </c>
      <c r="G225" s="9"/>
      <c r="H225" s="8">
        <f>SUM(OrderBal24[[#This Row],[Annual
(Actual)]:[Unpaid]])</f>
        <v>4908840</v>
      </c>
    </row>
    <row r="226" spans="1:8" x14ac:dyDescent="0.25">
      <c r="A226" s="7" t="s">
        <v>722</v>
      </c>
      <c r="B226" s="7" t="s">
        <v>428</v>
      </c>
      <c r="C226" s="7" t="s">
        <v>426</v>
      </c>
      <c r="D226" s="7" t="s">
        <v>983</v>
      </c>
      <c r="E226" s="7" t="s">
        <v>929</v>
      </c>
      <c r="F226" s="8">
        <v>628411.41</v>
      </c>
      <c r="G226" s="9"/>
      <c r="H226" s="8">
        <f>SUM(OrderBal24[[#This Row],[Annual
(Actual)]:[Unpaid]])</f>
        <v>628411.41</v>
      </c>
    </row>
    <row r="227" spans="1:8" x14ac:dyDescent="0.25">
      <c r="A227" s="7" t="s">
        <v>723</v>
      </c>
      <c r="B227" s="7" t="s">
        <v>429</v>
      </c>
      <c r="C227" s="7" t="s">
        <v>430</v>
      </c>
      <c r="D227" s="7" t="s">
        <v>983</v>
      </c>
      <c r="E227" s="7" t="s">
        <v>929</v>
      </c>
      <c r="F227" s="8">
        <v>37666.559999999998</v>
      </c>
      <c r="G227" s="9"/>
      <c r="H227" s="8">
        <f>SUM(OrderBal24[[#This Row],[Annual
(Actual)]:[Unpaid]])</f>
        <v>37666.559999999998</v>
      </c>
    </row>
    <row r="228" spans="1:8" x14ac:dyDescent="0.25">
      <c r="A228" s="7" t="s">
        <v>724</v>
      </c>
      <c r="B228" s="7" t="s">
        <v>431</v>
      </c>
      <c r="C228" s="7" t="s">
        <v>432</v>
      </c>
      <c r="D228" s="7" t="s">
        <v>983</v>
      </c>
      <c r="E228" s="7" t="s">
        <v>48</v>
      </c>
      <c r="F228" s="8">
        <v>223105.92000000001</v>
      </c>
      <c r="G228" s="9"/>
      <c r="H228" s="8">
        <f>SUM(OrderBal24[[#This Row],[Annual
(Actual)]:[Unpaid]])</f>
        <v>223105.92000000001</v>
      </c>
    </row>
    <row r="229" spans="1:8" x14ac:dyDescent="0.25">
      <c r="A229" s="7" t="s">
        <v>725</v>
      </c>
      <c r="B229" s="7" t="s">
        <v>433</v>
      </c>
      <c r="C229" s="7" t="s">
        <v>432</v>
      </c>
      <c r="D229" s="7" t="s">
        <v>983</v>
      </c>
      <c r="E229" s="7" t="s">
        <v>881</v>
      </c>
      <c r="F229" s="8">
        <v>4102562.3</v>
      </c>
      <c r="G229" s="9"/>
      <c r="H229" s="8">
        <f>SUM(OrderBal24[[#This Row],[Annual
(Actual)]:[Unpaid]])</f>
        <v>4102562.3</v>
      </c>
    </row>
    <row r="230" spans="1:8" x14ac:dyDescent="0.25">
      <c r="A230" s="7" t="s">
        <v>726</v>
      </c>
      <c r="B230" s="7" t="s">
        <v>434</v>
      </c>
      <c r="C230" s="7" t="s">
        <v>435</v>
      </c>
      <c r="D230" s="7" t="s">
        <v>983</v>
      </c>
      <c r="E230" s="7" t="s">
        <v>929</v>
      </c>
      <c r="F230" s="8">
        <v>80750.06</v>
      </c>
      <c r="G230" s="9"/>
      <c r="H230" s="8">
        <f>SUM(OrderBal24[[#This Row],[Annual
(Actual)]:[Unpaid]])</f>
        <v>80750.06</v>
      </c>
    </row>
    <row r="231" spans="1:8" x14ac:dyDescent="0.25">
      <c r="A231" s="7" t="s">
        <v>727</v>
      </c>
      <c r="B231" s="7" t="s">
        <v>436</v>
      </c>
      <c r="C231" s="7" t="s">
        <v>437</v>
      </c>
      <c r="D231" s="7" t="s">
        <v>983</v>
      </c>
      <c r="E231" s="7" t="s">
        <v>929</v>
      </c>
      <c r="F231" s="8">
        <v>131537.49</v>
      </c>
      <c r="G231" s="9"/>
      <c r="H231" s="8">
        <f>SUM(OrderBal24[[#This Row],[Annual
(Actual)]:[Unpaid]])</f>
        <v>131537.49</v>
      </c>
    </row>
    <row r="232" spans="1:8" x14ac:dyDescent="0.25">
      <c r="A232" s="7" t="s">
        <v>728</v>
      </c>
      <c r="B232" s="7" t="s">
        <v>438</v>
      </c>
      <c r="C232" s="7" t="s">
        <v>439</v>
      </c>
      <c r="D232" s="7" t="s">
        <v>983</v>
      </c>
      <c r="E232" s="7" t="s">
        <v>881</v>
      </c>
      <c r="F232" s="8">
        <v>74367.64</v>
      </c>
      <c r="G232" s="9"/>
      <c r="H232" s="8">
        <f>SUM(OrderBal24[[#This Row],[Annual
(Actual)]:[Unpaid]])</f>
        <v>74367.64</v>
      </c>
    </row>
    <row r="233" spans="1:8" x14ac:dyDescent="0.25">
      <c r="A233" s="7" t="s">
        <v>729</v>
      </c>
      <c r="B233" s="7" t="s">
        <v>440</v>
      </c>
      <c r="C233" s="7" t="s">
        <v>441</v>
      </c>
      <c r="D233" s="7" t="s">
        <v>983</v>
      </c>
      <c r="E233" s="7" t="s">
        <v>929</v>
      </c>
      <c r="F233" s="8">
        <v>5517143.2300000004</v>
      </c>
      <c r="G233" s="9"/>
      <c r="H233" s="8">
        <f>SUM(OrderBal24[[#This Row],[Annual
(Actual)]:[Unpaid]])</f>
        <v>5517143.2300000004</v>
      </c>
    </row>
    <row r="234" spans="1:8" x14ac:dyDescent="0.25">
      <c r="A234" s="7" t="s">
        <v>730</v>
      </c>
      <c r="B234" s="7" t="s">
        <v>442</v>
      </c>
      <c r="C234" s="7" t="s">
        <v>441</v>
      </c>
      <c r="D234" s="7" t="s">
        <v>983</v>
      </c>
      <c r="E234" s="7" t="s">
        <v>929</v>
      </c>
      <c r="F234" s="8">
        <v>1489652.74</v>
      </c>
      <c r="G234" s="9"/>
      <c r="H234" s="8">
        <f>SUM(OrderBal24[[#This Row],[Annual
(Actual)]:[Unpaid]])</f>
        <v>1489652.74</v>
      </c>
    </row>
    <row r="235" spans="1:8" x14ac:dyDescent="0.25">
      <c r="A235" s="7" t="s">
        <v>731</v>
      </c>
      <c r="B235" s="7" t="s">
        <v>443</v>
      </c>
      <c r="C235" s="7" t="s">
        <v>444</v>
      </c>
      <c r="D235" s="7" t="s">
        <v>983</v>
      </c>
      <c r="E235" s="7" t="s">
        <v>929</v>
      </c>
      <c r="F235" s="8">
        <v>46368.56</v>
      </c>
      <c r="G235" s="9"/>
      <c r="H235" s="8">
        <f>SUM(OrderBal24[[#This Row],[Annual
(Actual)]:[Unpaid]])</f>
        <v>46368.56</v>
      </c>
    </row>
    <row r="236" spans="1:8" x14ac:dyDescent="0.25">
      <c r="A236" s="7" t="s">
        <v>828</v>
      </c>
      <c r="B236" s="7" t="s">
        <v>829</v>
      </c>
      <c r="C236" s="7" t="s">
        <v>830</v>
      </c>
      <c r="D236" s="7" t="s">
        <v>983</v>
      </c>
      <c r="E236" s="7" t="s">
        <v>929</v>
      </c>
      <c r="F236" s="8">
        <v>893887.43</v>
      </c>
      <c r="G236" s="9"/>
      <c r="H236" s="8">
        <f>SUM(OrderBal24[[#This Row],[Annual
(Actual)]:[Unpaid]])</f>
        <v>893887.43</v>
      </c>
    </row>
    <row r="237" spans="1:8" x14ac:dyDescent="0.25">
      <c r="A237" s="7" t="s">
        <v>732</v>
      </c>
      <c r="B237" s="7" t="s">
        <v>445</v>
      </c>
      <c r="C237" s="7" t="s">
        <v>446</v>
      </c>
      <c r="D237" s="7" t="s">
        <v>983</v>
      </c>
      <c r="E237" s="7" t="s">
        <v>929</v>
      </c>
      <c r="F237" s="8">
        <v>1037072</v>
      </c>
      <c r="G237" s="9"/>
      <c r="H237" s="8">
        <f>SUM(OrderBal24[[#This Row],[Annual
(Actual)]:[Unpaid]])</f>
        <v>1037072</v>
      </c>
    </row>
    <row r="238" spans="1:8" x14ac:dyDescent="0.25">
      <c r="A238" s="7" t="s">
        <v>733</v>
      </c>
      <c r="B238" s="7" t="s">
        <v>447</v>
      </c>
      <c r="C238" s="7" t="s">
        <v>448</v>
      </c>
      <c r="D238" s="7" t="s">
        <v>983</v>
      </c>
      <c r="E238" s="7" t="s">
        <v>931</v>
      </c>
      <c r="F238" s="8">
        <v>624984.97</v>
      </c>
      <c r="G238" s="9"/>
      <c r="H238" s="8">
        <f>SUM(OrderBal24[[#This Row],[Annual
(Actual)]:[Unpaid]])</f>
        <v>624984.97</v>
      </c>
    </row>
    <row r="239" spans="1:8" x14ac:dyDescent="0.25">
      <c r="A239" s="7" t="s">
        <v>734</v>
      </c>
      <c r="B239" s="7" t="s">
        <v>449</v>
      </c>
      <c r="C239" s="7" t="s">
        <v>448</v>
      </c>
      <c r="D239" s="7" t="s">
        <v>504</v>
      </c>
      <c r="E239" s="7" t="s">
        <v>931</v>
      </c>
      <c r="F239" s="8">
        <v>0.01</v>
      </c>
      <c r="G239" s="9"/>
      <c r="H239" s="8">
        <f>SUM(OrderBal24[[#This Row],[Annual
(Actual)]:[Unpaid]])</f>
        <v>0.01</v>
      </c>
    </row>
    <row r="240" spans="1:8" x14ac:dyDescent="0.25">
      <c r="A240" s="7" t="s">
        <v>735</v>
      </c>
      <c r="B240" s="7" t="s">
        <v>450</v>
      </c>
      <c r="C240" s="7" t="s">
        <v>451</v>
      </c>
      <c r="D240" s="7" t="s">
        <v>842</v>
      </c>
      <c r="E240" s="7" t="s">
        <v>929</v>
      </c>
      <c r="F240" s="8">
        <v>-0.03</v>
      </c>
      <c r="G240" s="9"/>
      <c r="H240" s="8">
        <f>SUM(OrderBal24[[#This Row],[Annual
(Actual)]:[Unpaid]])</f>
        <v>-0.03</v>
      </c>
    </row>
    <row r="241" spans="1:8" x14ac:dyDescent="0.25">
      <c r="A241" s="7" t="s">
        <v>736</v>
      </c>
      <c r="B241" s="7" t="s">
        <v>452</v>
      </c>
      <c r="C241" s="7" t="s">
        <v>453</v>
      </c>
      <c r="D241" s="7" t="s">
        <v>983</v>
      </c>
      <c r="E241" s="7" t="s">
        <v>929</v>
      </c>
      <c r="F241" s="8">
        <v>317295.09999999998</v>
      </c>
      <c r="G241" s="9"/>
      <c r="H241" s="8">
        <f>SUM(OrderBal24[[#This Row],[Annual
(Actual)]:[Unpaid]])</f>
        <v>317295.09999999998</v>
      </c>
    </row>
    <row r="242" spans="1:8" x14ac:dyDescent="0.25">
      <c r="A242" s="7" t="s">
        <v>962</v>
      </c>
      <c r="B242" s="7" t="s">
        <v>963</v>
      </c>
      <c r="C242" s="7" t="s">
        <v>964</v>
      </c>
      <c r="D242" s="7" t="s">
        <v>983</v>
      </c>
      <c r="E242" s="7" t="s">
        <v>929</v>
      </c>
      <c r="F242" s="8">
        <v>63076.04</v>
      </c>
      <c r="G242" s="9"/>
      <c r="H242" s="8">
        <f>SUM(OrderBal24[[#This Row],[Annual
(Actual)]:[Unpaid]])</f>
        <v>63076.04</v>
      </c>
    </row>
    <row r="243" spans="1:8" x14ac:dyDescent="0.25">
      <c r="A243" s="7" t="s">
        <v>737</v>
      </c>
      <c r="B243" s="7" t="s">
        <v>738</v>
      </c>
      <c r="C243" s="7" t="s">
        <v>739</v>
      </c>
      <c r="D243" s="7" t="s">
        <v>983</v>
      </c>
      <c r="E243" s="7" t="s">
        <v>929</v>
      </c>
      <c r="F243" s="8">
        <v>109680</v>
      </c>
      <c r="G243" s="9"/>
      <c r="H243" s="8">
        <f>SUM(OrderBal24[[#This Row],[Annual
(Actual)]:[Unpaid]])</f>
        <v>109680</v>
      </c>
    </row>
    <row r="244" spans="1:8" x14ac:dyDescent="0.25">
      <c r="A244" s="7" t="s">
        <v>986</v>
      </c>
      <c r="B244" s="7" t="s">
        <v>987</v>
      </c>
      <c r="C244" s="7" t="s">
        <v>988</v>
      </c>
      <c r="D244" s="7" t="s">
        <v>457</v>
      </c>
      <c r="E244" s="7" t="s">
        <v>929</v>
      </c>
      <c r="F244" s="8">
        <v>469140</v>
      </c>
      <c r="G244" s="9"/>
      <c r="H244" s="8">
        <f>SUM(OrderBal24[[#This Row],[Annual
(Actual)]:[Unpaid]])</f>
        <v>469140</v>
      </c>
    </row>
    <row r="245" spans="1:8" x14ac:dyDescent="0.25">
      <c r="A245" s="7" t="s">
        <v>740</v>
      </c>
      <c r="B245" s="7" t="s">
        <v>454</v>
      </c>
      <c r="C245" s="7" t="s">
        <v>455</v>
      </c>
      <c r="D245" s="7" t="s">
        <v>983</v>
      </c>
      <c r="E245" s="7" t="s">
        <v>929</v>
      </c>
      <c r="F245" s="8">
        <v>120384.46</v>
      </c>
      <c r="G245" s="9"/>
      <c r="H245" s="8">
        <f>SUM(OrderBal24[[#This Row],[Annual
(Actual)]:[Unpaid]])</f>
        <v>120384.46</v>
      </c>
    </row>
    <row r="246" spans="1:8" x14ac:dyDescent="0.25">
      <c r="A246" s="7" t="s">
        <v>741</v>
      </c>
      <c r="B246" s="7" t="s">
        <v>456</v>
      </c>
      <c r="C246" s="7" t="s">
        <v>455</v>
      </c>
      <c r="D246" s="7" t="s">
        <v>983</v>
      </c>
      <c r="E246" s="7" t="s">
        <v>881</v>
      </c>
      <c r="F246" s="8">
        <v>155000.01999999999</v>
      </c>
      <c r="G246" s="9"/>
      <c r="H246" s="8">
        <f>SUM(OrderBal24[[#This Row],[Annual
(Actual)]:[Unpaid]])</f>
        <v>155000.01999999999</v>
      </c>
    </row>
    <row r="247" spans="1:8" x14ac:dyDescent="0.25">
      <c r="A247" s="7" t="s">
        <v>742</v>
      </c>
      <c r="B247" s="7" t="s">
        <v>458</v>
      </c>
      <c r="C247" s="7" t="s">
        <v>459</v>
      </c>
      <c r="D247" s="7" t="s">
        <v>983</v>
      </c>
      <c r="E247" s="7" t="s">
        <v>929</v>
      </c>
      <c r="F247" s="8">
        <v>1671656.4</v>
      </c>
      <c r="G247" s="9"/>
      <c r="H247" s="8">
        <f>SUM(OrderBal24[[#This Row],[Annual
(Actual)]:[Unpaid]])</f>
        <v>1671656.4</v>
      </c>
    </row>
    <row r="248" spans="1:8" x14ac:dyDescent="0.25">
      <c r="A248" s="7" t="s">
        <v>743</v>
      </c>
      <c r="B248" s="7" t="s">
        <v>460</v>
      </c>
      <c r="C248" s="7" t="s">
        <v>459</v>
      </c>
      <c r="D248" s="7" t="s">
        <v>983</v>
      </c>
      <c r="E248" s="7" t="s">
        <v>881</v>
      </c>
      <c r="F248" s="8">
        <v>164101.87</v>
      </c>
      <c r="G248" s="9"/>
      <c r="H248" s="8">
        <f>SUM(OrderBal24[[#This Row],[Annual
(Actual)]:[Unpaid]])</f>
        <v>164101.87</v>
      </c>
    </row>
    <row r="249" spans="1:8" x14ac:dyDescent="0.25">
      <c r="A249" s="7" t="s">
        <v>744</v>
      </c>
      <c r="B249" s="7" t="s">
        <v>461</v>
      </c>
      <c r="C249" s="7" t="s">
        <v>462</v>
      </c>
      <c r="D249" s="7" t="s">
        <v>983</v>
      </c>
      <c r="E249" s="7" t="s">
        <v>881</v>
      </c>
      <c r="F249" s="8">
        <v>44865.4</v>
      </c>
      <c r="G249" s="9"/>
      <c r="H249" s="8">
        <f>SUM(OrderBal24[[#This Row],[Annual
(Actual)]:[Unpaid]])</f>
        <v>44865.4</v>
      </c>
    </row>
    <row r="250" spans="1:8" x14ac:dyDescent="0.25">
      <c r="A250" s="7" t="s">
        <v>745</v>
      </c>
      <c r="B250" s="7" t="s">
        <v>463</v>
      </c>
      <c r="C250" s="7" t="s">
        <v>464</v>
      </c>
      <c r="D250" s="7" t="s">
        <v>983</v>
      </c>
      <c r="E250" s="7" t="s">
        <v>929</v>
      </c>
      <c r="F250" s="8">
        <v>47329.919999999998</v>
      </c>
      <c r="G250" s="9"/>
      <c r="H250" s="8">
        <f>SUM(OrderBal24[[#This Row],[Annual
(Actual)]:[Unpaid]])</f>
        <v>47329.919999999998</v>
      </c>
    </row>
    <row r="251" spans="1:8" x14ac:dyDescent="0.25">
      <c r="A251" s="7" t="s">
        <v>746</v>
      </c>
      <c r="B251" s="7" t="s">
        <v>831</v>
      </c>
      <c r="C251" s="7" t="s">
        <v>465</v>
      </c>
      <c r="D251" s="7" t="s">
        <v>983</v>
      </c>
      <c r="E251" s="7" t="s">
        <v>929</v>
      </c>
      <c r="F251" s="8">
        <v>77063.98</v>
      </c>
      <c r="G251" s="9"/>
      <c r="H251" s="8">
        <f>SUM(OrderBal24[[#This Row],[Annual
(Actual)]:[Unpaid]])</f>
        <v>77063.98</v>
      </c>
    </row>
    <row r="252" spans="1:8" x14ac:dyDescent="0.25">
      <c r="A252" s="7" t="s">
        <v>747</v>
      </c>
      <c r="B252" s="7" t="s">
        <v>466</v>
      </c>
      <c r="C252" s="7" t="s">
        <v>465</v>
      </c>
      <c r="D252" s="7" t="s">
        <v>983</v>
      </c>
      <c r="E252" s="7" t="s">
        <v>929</v>
      </c>
      <c r="F252" s="8">
        <v>191534.94</v>
      </c>
      <c r="G252" s="9"/>
      <c r="H252" s="8">
        <f>SUM(OrderBal24[[#This Row],[Annual
(Actual)]:[Unpaid]])</f>
        <v>191534.94</v>
      </c>
    </row>
    <row r="253" spans="1:8" x14ac:dyDescent="0.25">
      <c r="A253" s="7" t="s">
        <v>748</v>
      </c>
      <c r="B253" s="7" t="s">
        <v>467</v>
      </c>
      <c r="C253" s="7" t="s">
        <v>468</v>
      </c>
      <c r="D253" s="7" t="s">
        <v>983</v>
      </c>
      <c r="E253" s="7" t="s">
        <v>929</v>
      </c>
      <c r="F253" s="8">
        <v>113515.38</v>
      </c>
      <c r="G253" s="9"/>
      <c r="H253" s="8">
        <f>SUM(OrderBal24[[#This Row],[Annual
(Actual)]:[Unpaid]])</f>
        <v>113515.38</v>
      </c>
    </row>
    <row r="254" spans="1:8" x14ac:dyDescent="0.25">
      <c r="A254" s="7" t="s">
        <v>749</v>
      </c>
      <c r="B254" s="7" t="s">
        <v>469</v>
      </c>
      <c r="C254" s="7" t="s">
        <v>470</v>
      </c>
      <c r="D254" s="7" t="s">
        <v>983</v>
      </c>
      <c r="E254" s="7" t="s">
        <v>929</v>
      </c>
      <c r="F254" s="8">
        <v>43811.27</v>
      </c>
      <c r="G254" s="9"/>
      <c r="H254" s="8">
        <f>SUM(OrderBal24[[#This Row],[Annual
(Actual)]:[Unpaid]])</f>
        <v>43811.27</v>
      </c>
    </row>
    <row r="255" spans="1:8" x14ac:dyDescent="0.25">
      <c r="A255" s="7" t="s">
        <v>750</v>
      </c>
      <c r="B255" s="7" t="s">
        <v>471</v>
      </c>
      <c r="C255" s="7" t="s">
        <v>472</v>
      </c>
      <c r="D255" s="7" t="s">
        <v>842</v>
      </c>
      <c r="E255" s="7" t="s">
        <v>929</v>
      </c>
      <c r="F255" s="8">
        <v>-0.02</v>
      </c>
      <c r="G255" s="9"/>
      <c r="H255" s="8">
        <f>SUM(OrderBal24[[#This Row],[Annual
(Actual)]:[Unpaid]])</f>
        <v>-0.02</v>
      </c>
    </row>
    <row r="256" spans="1:8" x14ac:dyDescent="0.25">
      <c r="A256" s="7" t="s">
        <v>751</v>
      </c>
      <c r="B256" s="7" t="s">
        <v>473</v>
      </c>
      <c r="C256" s="7" t="s">
        <v>474</v>
      </c>
      <c r="D256" s="7" t="s">
        <v>983</v>
      </c>
      <c r="E256" s="7" t="s">
        <v>929</v>
      </c>
      <c r="F256" s="8">
        <v>585000</v>
      </c>
      <c r="G256" s="9"/>
      <c r="H256" s="8">
        <f>SUM(OrderBal24[[#This Row],[Annual
(Actual)]:[Unpaid]])</f>
        <v>585000</v>
      </c>
    </row>
    <row r="257" spans="1:8" x14ac:dyDescent="0.25">
      <c r="A257" s="7" t="s">
        <v>752</v>
      </c>
      <c r="B257" s="7" t="s">
        <v>475</v>
      </c>
      <c r="C257" s="7" t="s">
        <v>476</v>
      </c>
      <c r="D257" s="7" t="s">
        <v>983</v>
      </c>
      <c r="E257" s="7" t="s">
        <v>929</v>
      </c>
      <c r="F257" s="8">
        <v>3912360.22</v>
      </c>
      <c r="G257" s="9"/>
      <c r="H257" s="8">
        <f>SUM(OrderBal24[[#This Row],[Annual
(Actual)]:[Unpaid]])</f>
        <v>3912360.22</v>
      </c>
    </row>
    <row r="258" spans="1:8" x14ac:dyDescent="0.25">
      <c r="A258" s="7" t="s">
        <v>753</v>
      </c>
      <c r="B258" s="7" t="s">
        <v>477</v>
      </c>
      <c r="C258" s="7" t="s">
        <v>478</v>
      </c>
      <c r="D258" s="7" t="s">
        <v>983</v>
      </c>
      <c r="E258" s="7" t="s">
        <v>929</v>
      </c>
      <c r="F258" s="8">
        <v>87410.44</v>
      </c>
      <c r="G258" s="9"/>
      <c r="H258" s="8">
        <f>SUM(OrderBal24[[#This Row],[Annual
(Actual)]:[Unpaid]])</f>
        <v>87410.44</v>
      </c>
    </row>
    <row r="259" spans="1:8" x14ac:dyDescent="0.25">
      <c r="A259" s="7" t="s">
        <v>754</v>
      </c>
      <c r="B259" s="7" t="s">
        <v>894</v>
      </c>
      <c r="C259" s="7" t="s">
        <v>479</v>
      </c>
      <c r="D259" s="7" t="s">
        <v>983</v>
      </c>
      <c r="E259" s="7" t="s">
        <v>929</v>
      </c>
      <c r="F259" s="8">
        <v>314965.94</v>
      </c>
      <c r="G259" s="15"/>
      <c r="H259" s="8">
        <f>SUM(OrderBal24[[#This Row],[Annual
(Actual)]:[Unpaid]])</f>
        <v>314965.94</v>
      </c>
    </row>
    <row r="260" spans="1:8" x14ac:dyDescent="0.25">
      <c r="A260" s="7" t="s">
        <v>821</v>
      </c>
      <c r="B260" s="7" t="s">
        <v>822</v>
      </c>
      <c r="C260" s="7" t="s">
        <v>481</v>
      </c>
      <c r="D260" s="7" t="s">
        <v>960</v>
      </c>
      <c r="E260" s="7" t="s">
        <v>929</v>
      </c>
      <c r="F260" s="8">
        <v>140116.79999999999</v>
      </c>
      <c r="G260" s="15"/>
      <c r="H260" s="8">
        <f>SUM(OrderBal24[[#This Row],[Annual
(Actual)]:[Unpaid]])</f>
        <v>140116.79999999999</v>
      </c>
    </row>
    <row r="261" spans="1:8" x14ac:dyDescent="0.25">
      <c r="A261" s="7" t="s">
        <v>755</v>
      </c>
      <c r="B261" s="7" t="s">
        <v>480</v>
      </c>
      <c r="C261" s="7" t="s">
        <v>481</v>
      </c>
      <c r="D261" s="7" t="s">
        <v>56</v>
      </c>
      <c r="E261" s="7" t="s">
        <v>929</v>
      </c>
      <c r="F261" s="8">
        <v>124499.78</v>
      </c>
      <c r="G261" s="15"/>
      <c r="H261" s="8">
        <f>SUM(OrderBal24[[#This Row],[Annual
(Actual)]:[Unpaid]])</f>
        <v>124499.78</v>
      </c>
    </row>
    <row r="262" spans="1:8" x14ac:dyDescent="0.25">
      <c r="A262" s="7" t="s">
        <v>756</v>
      </c>
      <c r="B262" s="7" t="s">
        <v>482</v>
      </c>
      <c r="C262" s="7" t="s">
        <v>481</v>
      </c>
      <c r="D262" s="7" t="s">
        <v>983</v>
      </c>
      <c r="E262" s="7" t="s">
        <v>929</v>
      </c>
      <c r="F262" s="8">
        <v>302483.14</v>
      </c>
      <c r="G262" s="15"/>
      <c r="H262" s="8">
        <f>SUM(OrderBal24[[#This Row],[Annual
(Actual)]:[Unpaid]])</f>
        <v>302483.14</v>
      </c>
    </row>
    <row r="263" spans="1:8" x14ac:dyDescent="0.25">
      <c r="A263" s="7" t="s">
        <v>757</v>
      </c>
      <c r="B263" s="7" t="s">
        <v>483</v>
      </c>
      <c r="C263" s="7" t="s">
        <v>481</v>
      </c>
      <c r="D263" s="7" t="s">
        <v>983</v>
      </c>
      <c r="E263" s="7" t="s">
        <v>929</v>
      </c>
      <c r="F263" s="8">
        <v>302483.14</v>
      </c>
      <c r="G263" s="15"/>
      <c r="H263" s="8">
        <f>SUM(OrderBal24[[#This Row],[Annual
(Actual)]:[Unpaid]])</f>
        <v>302483.14</v>
      </c>
    </row>
    <row r="264" spans="1:8" x14ac:dyDescent="0.25">
      <c r="A264" s="7" t="s">
        <v>758</v>
      </c>
      <c r="B264" s="7" t="s">
        <v>484</v>
      </c>
      <c r="C264" s="7" t="s">
        <v>485</v>
      </c>
      <c r="D264" s="7" t="s">
        <v>983</v>
      </c>
      <c r="E264" s="7" t="s">
        <v>929</v>
      </c>
      <c r="F264" s="8">
        <v>158412.79999999999</v>
      </c>
      <c r="G264" s="15"/>
      <c r="H264" s="8">
        <f>SUM(OrderBal24[[#This Row],[Annual
(Actual)]:[Unpaid]])</f>
        <v>158412.79999999999</v>
      </c>
    </row>
    <row r="265" spans="1:8" x14ac:dyDescent="0.25">
      <c r="A265" s="7" t="s">
        <v>785</v>
      </c>
      <c r="B265" s="7" t="s">
        <v>786</v>
      </c>
      <c r="C265" s="7" t="s">
        <v>787</v>
      </c>
      <c r="D265" s="7" t="s">
        <v>913</v>
      </c>
      <c r="E265" s="7" t="s">
        <v>881</v>
      </c>
      <c r="F265" s="8">
        <v>0.01</v>
      </c>
      <c r="G265" s="15"/>
      <c r="H265" s="8">
        <f>SUM(OrderBal24[[#This Row],[Annual
(Actual)]:[Unpaid]])</f>
        <v>0.01</v>
      </c>
    </row>
    <row r="266" spans="1:8" x14ac:dyDescent="0.25">
      <c r="A266" s="7" t="s">
        <v>759</v>
      </c>
      <c r="B266" s="7" t="s">
        <v>486</v>
      </c>
      <c r="C266" s="7" t="s">
        <v>487</v>
      </c>
      <c r="D266" s="7" t="s">
        <v>983</v>
      </c>
      <c r="E266" s="7" t="s">
        <v>929</v>
      </c>
      <c r="F266" s="8">
        <v>157498.92000000001</v>
      </c>
      <c r="G266" s="15"/>
      <c r="H266" s="8">
        <f>SUM(OrderBal24[[#This Row],[Annual
(Actual)]:[Unpaid]])</f>
        <v>157498.92000000001</v>
      </c>
    </row>
    <row r="267" spans="1:8" x14ac:dyDescent="0.25">
      <c r="A267" s="7" t="s">
        <v>760</v>
      </c>
      <c r="B267" s="7" t="s">
        <v>488</v>
      </c>
      <c r="C267" s="7" t="s">
        <v>487</v>
      </c>
      <c r="D267" s="7" t="s">
        <v>12</v>
      </c>
      <c r="E267" s="7" t="s">
        <v>929</v>
      </c>
      <c r="F267" s="8">
        <v>223963.16</v>
      </c>
      <c r="G267" s="15"/>
      <c r="H267" s="8">
        <f>SUM(OrderBal24[[#This Row],[Annual
(Actual)]:[Unpaid]])</f>
        <v>223963.16</v>
      </c>
    </row>
    <row r="268" spans="1:8" x14ac:dyDescent="0.25">
      <c r="A268" s="7" t="s">
        <v>762</v>
      </c>
      <c r="B268" s="7" t="s">
        <v>490</v>
      </c>
      <c r="C268" s="7" t="s">
        <v>491</v>
      </c>
      <c r="D268" s="7" t="s">
        <v>983</v>
      </c>
      <c r="E268" s="7" t="s">
        <v>929</v>
      </c>
      <c r="F268" s="8">
        <v>723091.37</v>
      </c>
      <c r="G268" s="15"/>
      <c r="H268" s="8">
        <f>SUM(OrderBal24[[#This Row],[Annual
(Actual)]:[Unpaid]])</f>
        <v>723091.37</v>
      </c>
    </row>
    <row r="269" spans="1:8" x14ac:dyDescent="0.25">
      <c r="A269" s="7" t="s">
        <v>763</v>
      </c>
      <c r="B269" s="7" t="s">
        <v>764</v>
      </c>
      <c r="C269" s="7" t="s">
        <v>765</v>
      </c>
      <c r="D269" s="7" t="s">
        <v>913</v>
      </c>
      <c r="E269" s="7" t="s">
        <v>929</v>
      </c>
      <c r="F269" s="8">
        <v>-0.04</v>
      </c>
      <c r="G269" s="15"/>
      <c r="H269" s="8">
        <f>SUM(OrderBal24[[#This Row],[Annual
(Actual)]:[Unpaid]])</f>
        <v>-0.04</v>
      </c>
    </row>
    <row r="270" spans="1:8" x14ac:dyDescent="0.25">
      <c r="A270" s="7" t="s">
        <v>766</v>
      </c>
      <c r="B270" s="7" t="s">
        <v>492</v>
      </c>
      <c r="C270" s="7" t="s">
        <v>493</v>
      </c>
      <c r="D270" s="7" t="s">
        <v>983</v>
      </c>
      <c r="E270" s="7" t="s">
        <v>929</v>
      </c>
      <c r="F270" s="8">
        <v>75177.87</v>
      </c>
      <c r="G270" s="15"/>
      <c r="H270" s="8">
        <f>SUM(OrderBal24[[#This Row],[Annual
(Actual)]:[Unpaid]])</f>
        <v>75177.87</v>
      </c>
    </row>
    <row r="271" spans="1:8" x14ac:dyDescent="0.25">
      <c r="A271" s="7" t="s">
        <v>846</v>
      </c>
      <c r="B271" s="7" t="s">
        <v>847</v>
      </c>
      <c r="C271" s="7" t="s">
        <v>848</v>
      </c>
      <c r="D271" s="7" t="s">
        <v>983</v>
      </c>
      <c r="E271" s="7" t="s">
        <v>985</v>
      </c>
      <c r="F271" s="8">
        <v>2497140.4300000002</v>
      </c>
      <c r="G271" s="15"/>
      <c r="H271" s="8">
        <f>SUM(OrderBal24[[#This Row],[Annual
(Actual)]:[Unpaid]])</f>
        <v>2497140.4300000002</v>
      </c>
    </row>
    <row r="272" spans="1:8" x14ac:dyDescent="0.25">
      <c r="A272" s="7" t="s">
        <v>788</v>
      </c>
      <c r="B272" s="7" t="s">
        <v>789</v>
      </c>
      <c r="C272" s="7" t="s">
        <v>790</v>
      </c>
      <c r="D272" s="7" t="s">
        <v>983</v>
      </c>
      <c r="E272" s="7" t="s">
        <v>881</v>
      </c>
      <c r="F272" s="8">
        <v>524265.28</v>
      </c>
      <c r="G272" s="15"/>
      <c r="H272" s="8">
        <f>SUM(OrderBal24[[#This Row],[Annual
(Actual)]:[Unpaid]])</f>
        <v>524265.28</v>
      </c>
    </row>
    <row r="273" spans="1:8" x14ac:dyDescent="0.25">
      <c r="A273" s="7" t="s">
        <v>953</v>
      </c>
      <c r="B273" s="7" t="s">
        <v>954</v>
      </c>
      <c r="C273" s="7" t="s">
        <v>955</v>
      </c>
      <c r="D273" s="7" t="s">
        <v>960</v>
      </c>
      <c r="E273" s="7" t="s">
        <v>929</v>
      </c>
      <c r="F273" s="8">
        <v>173171.46</v>
      </c>
      <c r="G273" s="15"/>
      <c r="H273" s="8">
        <f>SUM(OrderBal24[[#This Row],[Annual
(Actual)]:[Unpaid]])</f>
        <v>173171.46</v>
      </c>
    </row>
    <row r="274" spans="1:8" x14ac:dyDescent="0.25">
      <c r="A274" s="7" t="s">
        <v>769</v>
      </c>
      <c r="B274" s="7" t="s">
        <v>499</v>
      </c>
      <c r="C274" s="7" t="s">
        <v>500</v>
      </c>
      <c r="D274" s="7" t="s">
        <v>892</v>
      </c>
      <c r="E274" s="7" t="s">
        <v>881</v>
      </c>
      <c r="F274" s="8">
        <v>304472.33</v>
      </c>
      <c r="G274" s="15"/>
      <c r="H274" s="8">
        <f>SUM(OrderBal24[[#This Row],[Annual
(Actual)]:[Unpaid]])</f>
        <v>304472.33</v>
      </c>
    </row>
    <row r="275" spans="1:8" x14ac:dyDescent="0.25">
      <c r="A275" s="7" t="s">
        <v>943</v>
      </c>
      <c r="B275" s="7" t="s">
        <v>944</v>
      </c>
      <c r="C275" s="7" t="s">
        <v>945</v>
      </c>
      <c r="D275" s="7" t="s">
        <v>938</v>
      </c>
      <c r="E275" s="7" t="s">
        <v>929</v>
      </c>
      <c r="F275" s="8">
        <v>27138.02</v>
      </c>
      <c r="G275" s="15"/>
      <c r="H275" s="8">
        <f>SUM(OrderBal24[[#This Row],[Annual
(Actual)]:[Unpaid]])</f>
        <v>27138.02</v>
      </c>
    </row>
    <row r="276" spans="1:8" x14ac:dyDescent="0.25">
      <c r="A276" s="7" t="s">
        <v>791</v>
      </c>
      <c r="B276" s="7" t="s">
        <v>792</v>
      </c>
      <c r="C276" s="7" t="s">
        <v>793</v>
      </c>
      <c r="D276" s="7" t="s">
        <v>983</v>
      </c>
      <c r="E276" s="7" t="s">
        <v>929</v>
      </c>
      <c r="F276" s="8">
        <v>256168</v>
      </c>
      <c r="G276" s="15"/>
      <c r="H276" s="8">
        <f>SUM(OrderBal24[[#This Row],[Annual
(Actual)]:[Unpaid]])</f>
        <v>256168</v>
      </c>
    </row>
    <row r="277" spans="1:8" ht="14.25" customHeight="1" x14ac:dyDescent="0.25">
      <c r="A277" s="7" t="s">
        <v>770</v>
      </c>
      <c r="B277" s="7" t="s">
        <v>501</v>
      </c>
      <c r="C277" s="7" t="s">
        <v>502</v>
      </c>
      <c r="D277" s="7" t="s">
        <v>983</v>
      </c>
      <c r="E277" s="7" t="s">
        <v>929</v>
      </c>
      <c r="F277" s="8">
        <v>198617.21</v>
      </c>
      <c r="G277" s="15"/>
      <c r="H277" s="8">
        <f>SUM(OrderBal24[[#This Row],[Annual
(Actual)]:[Unpaid]])</f>
        <v>198617.21</v>
      </c>
    </row>
    <row r="278" spans="1:8" x14ac:dyDescent="0.25">
      <c r="A278" s="7" t="s">
        <v>771</v>
      </c>
      <c r="B278" s="7" t="s">
        <v>772</v>
      </c>
      <c r="C278" s="7" t="s">
        <v>773</v>
      </c>
      <c r="D278" s="7" t="s">
        <v>983</v>
      </c>
      <c r="E278" s="7" t="s">
        <v>929</v>
      </c>
      <c r="F278" s="8">
        <v>341858.79</v>
      </c>
      <c r="G278" s="15"/>
      <c r="H278" s="8">
        <f>SUM(OrderBal24[[#This Row],[Annual
(Actual)]:[Unpaid]])</f>
        <v>341858.79</v>
      </c>
    </row>
    <row r="279" spans="1:8" x14ac:dyDescent="0.25">
      <c r="A279" s="7" t="s">
        <v>774</v>
      </c>
      <c r="B279" s="7" t="s">
        <v>775</v>
      </c>
      <c r="C279" s="7" t="s">
        <v>776</v>
      </c>
      <c r="D279" s="7" t="s">
        <v>983</v>
      </c>
      <c r="E279" s="7" t="s">
        <v>929</v>
      </c>
      <c r="F279" s="8">
        <v>296403.12</v>
      </c>
      <c r="G279" s="22"/>
      <c r="H279" s="8">
        <f>SUM(OrderBal24[[#This Row],[Annual
(Actual)]:[Unpaid]])</f>
        <v>296403.12</v>
      </c>
    </row>
    <row r="280" spans="1:8" x14ac:dyDescent="0.25">
      <c r="A280" s="7" t="s">
        <v>885</v>
      </c>
      <c r="B280" s="7" t="s">
        <v>886</v>
      </c>
      <c r="C280" s="7" t="s">
        <v>887</v>
      </c>
      <c r="D280" s="7" t="s">
        <v>983</v>
      </c>
      <c r="E280" s="7" t="s">
        <v>929</v>
      </c>
      <c r="F280" s="8">
        <v>326045</v>
      </c>
      <c r="G280" s="22"/>
      <c r="H280" s="8">
        <f>SUM(OrderBal24[[#This Row],[Annual
(Actual)]:[Unpaid]])</f>
        <v>326045</v>
      </c>
    </row>
    <row r="281" spans="1:8" x14ac:dyDescent="0.25">
      <c r="A281" s="7" t="s">
        <v>794</v>
      </c>
      <c r="B281" s="7" t="s">
        <v>795</v>
      </c>
      <c r="C281" s="7" t="s">
        <v>796</v>
      </c>
      <c r="D281" s="7" t="s">
        <v>983</v>
      </c>
      <c r="E281" s="7" t="s">
        <v>929</v>
      </c>
      <c r="F281" s="8">
        <v>437986.11</v>
      </c>
      <c r="G281" s="22"/>
      <c r="H281" s="8">
        <f>SUM(OrderBal24[[#This Row],[Annual
(Actual)]:[Unpaid]])</f>
        <v>437986.11</v>
      </c>
    </row>
    <row r="282" spans="1:8" x14ac:dyDescent="0.25">
      <c r="A282" s="7" t="s">
        <v>800</v>
      </c>
      <c r="B282" s="7" t="s">
        <v>801</v>
      </c>
      <c r="C282" s="7" t="s">
        <v>802</v>
      </c>
      <c r="D282" s="7" t="s">
        <v>983</v>
      </c>
      <c r="E282" s="7" t="s">
        <v>929</v>
      </c>
      <c r="F282" s="8">
        <v>2804070.91</v>
      </c>
      <c r="G282" s="22"/>
      <c r="H282" s="8">
        <f>SUM(OrderBal24[[#This Row],[Annual
(Actual)]:[Unpaid]])</f>
        <v>2804070.91</v>
      </c>
    </row>
    <row r="283" spans="1:8" x14ac:dyDescent="0.25">
      <c r="A283" s="7" t="s">
        <v>803</v>
      </c>
      <c r="B283" s="7" t="s">
        <v>804</v>
      </c>
      <c r="C283" s="7" t="s">
        <v>805</v>
      </c>
      <c r="D283" s="7" t="s">
        <v>983</v>
      </c>
      <c r="E283" s="7" t="s">
        <v>929</v>
      </c>
      <c r="F283" s="8">
        <v>359781.01</v>
      </c>
      <c r="G283" s="22"/>
      <c r="H283" s="8">
        <f>SUM(OrderBal24[[#This Row],[Annual
(Actual)]:[Unpaid]])</f>
        <v>359781.01</v>
      </c>
    </row>
    <row r="284" spans="1:8" x14ac:dyDescent="0.25">
      <c r="A284" s="7" t="s">
        <v>832</v>
      </c>
      <c r="B284" s="7" t="s">
        <v>833</v>
      </c>
      <c r="C284" s="7" t="s">
        <v>834</v>
      </c>
      <c r="D284" s="7" t="s">
        <v>983</v>
      </c>
      <c r="E284" s="7" t="s">
        <v>929</v>
      </c>
      <c r="F284" s="8">
        <v>678658.94</v>
      </c>
      <c r="G284" s="22"/>
      <c r="H284" s="8">
        <f>SUM(OrderBal24[[#This Row],[Annual
(Actual)]:[Unpaid]])</f>
        <v>678658.94</v>
      </c>
    </row>
    <row r="285" spans="1:8" x14ac:dyDescent="0.25">
      <c r="A285" s="7" t="s">
        <v>806</v>
      </c>
      <c r="B285" s="7" t="s">
        <v>807</v>
      </c>
      <c r="C285" s="7" t="s">
        <v>808</v>
      </c>
      <c r="D285" s="7" t="s">
        <v>983</v>
      </c>
      <c r="E285" s="7" t="s">
        <v>929</v>
      </c>
      <c r="F285" s="8">
        <v>207746.26</v>
      </c>
      <c r="G285" s="22"/>
      <c r="H285" s="8">
        <f>SUM(OrderBal24[[#This Row],[Annual
(Actual)]:[Unpaid]])</f>
        <v>207746.26</v>
      </c>
    </row>
    <row r="286" spans="1:8" x14ac:dyDescent="0.25">
      <c r="A286" s="7" t="s">
        <v>809</v>
      </c>
      <c r="B286" s="7" t="s">
        <v>810</v>
      </c>
      <c r="C286" s="7" t="s">
        <v>811</v>
      </c>
      <c r="D286" s="7" t="s">
        <v>983</v>
      </c>
      <c r="E286" s="7" t="s">
        <v>929</v>
      </c>
      <c r="F286" s="8">
        <v>22987.56</v>
      </c>
      <c r="G286" s="22"/>
      <c r="H286" s="8">
        <f>SUM(OrderBal24[[#This Row],[Annual
(Actual)]:[Unpaid]])</f>
        <v>22987.56</v>
      </c>
    </row>
    <row r="287" spans="1:8" x14ac:dyDescent="0.25">
      <c r="A287" s="7" t="s">
        <v>835</v>
      </c>
      <c r="B287" s="7" t="s">
        <v>836</v>
      </c>
      <c r="C287" s="7" t="s">
        <v>837</v>
      </c>
      <c r="D287" s="7" t="s">
        <v>983</v>
      </c>
      <c r="E287" s="7" t="s">
        <v>929</v>
      </c>
      <c r="F287" s="8">
        <v>155321.60000000001</v>
      </c>
      <c r="G287" s="22"/>
      <c r="H287" s="8">
        <f>SUM(OrderBal24[[#This Row],[Annual
(Actual)]:[Unpaid]])</f>
        <v>155321.60000000001</v>
      </c>
    </row>
    <row r="288" spans="1:8" x14ac:dyDescent="0.25">
      <c r="A288" s="7" t="s">
        <v>850</v>
      </c>
      <c r="B288" s="7" t="s">
        <v>851</v>
      </c>
      <c r="C288" s="7" t="s">
        <v>852</v>
      </c>
      <c r="D288" s="7" t="s">
        <v>983</v>
      </c>
      <c r="E288" s="7" t="s">
        <v>929</v>
      </c>
      <c r="F288" s="8">
        <v>166666.66</v>
      </c>
      <c r="G288" s="22"/>
      <c r="H288" s="8">
        <f>SUM(OrderBal24[[#This Row],[Annual
(Actual)]:[Unpaid]])</f>
        <v>166666.66</v>
      </c>
    </row>
    <row r="289" spans="1:8" x14ac:dyDescent="0.25">
      <c r="A289" s="7" t="s">
        <v>838</v>
      </c>
      <c r="B289" s="7" t="s">
        <v>839</v>
      </c>
      <c r="C289" s="7" t="s">
        <v>840</v>
      </c>
      <c r="D289" s="7" t="s">
        <v>983</v>
      </c>
      <c r="E289" s="7" t="s">
        <v>929</v>
      </c>
      <c r="F289" s="8">
        <v>237252.86</v>
      </c>
      <c r="G289" s="22"/>
      <c r="H289" s="8">
        <f>SUM(OrderBal24[[#This Row],[Annual
(Actual)]:[Unpaid]])</f>
        <v>237252.86</v>
      </c>
    </row>
    <row r="290" spans="1:8" x14ac:dyDescent="0.25">
      <c r="A290" s="7" t="s">
        <v>853</v>
      </c>
      <c r="B290" s="7" t="s">
        <v>854</v>
      </c>
      <c r="C290" s="7" t="s">
        <v>840</v>
      </c>
      <c r="D290" s="7" t="s">
        <v>983</v>
      </c>
      <c r="E290" s="7" t="s">
        <v>929</v>
      </c>
      <c r="F290" s="8">
        <v>132933.29</v>
      </c>
      <c r="G290" s="22"/>
      <c r="H290" s="8">
        <f>SUM(OrderBal24[[#This Row],[Annual
(Actual)]:[Unpaid]])</f>
        <v>132933.29</v>
      </c>
    </row>
    <row r="291" spans="1:8" x14ac:dyDescent="0.25">
      <c r="A291" s="7" t="s">
        <v>855</v>
      </c>
      <c r="B291" s="7" t="s">
        <v>856</v>
      </c>
      <c r="C291" s="7" t="s">
        <v>857</v>
      </c>
      <c r="D291" s="7" t="s">
        <v>983</v>
      </c>
      <c r="E291" s="7" t="s">
        <v>929</v>
      </c>
      <c r="F291" s="8">
        <v>379238.8</v>
      </c>
      <c r="G291" s="22"/>
      <c r="H291" s="8">
        <f>SUM(OrderBal24[[#This Row],[Annual
(Actual)]:[Unpaid]])</f>
        <v>379238.8</v>
      </c>
    </row>
    <row r="292" spans="1:8" x14ac:dyDescent="0.25">
      <c r="A292" s="7" t="s">
        <v>861</v>
      </c>
      <c r="B292" s="7" t="s">
        <v>862</v>
      </c>
      <c r="C292" s="7" t="s">
        <v>863</v>
      </c>
      <c r="D292" s="7" t="s">
        <v>983</v>
      </c>
      <c r="E292" s="7" t="s">
        <v>929</v>
      </c>
      <c r="F292" s="8">
        <v>25441.66</v>
      </c>
      <c r="G292" s="22"/>
      <c r="H292" s="8">
        <f>SUM(OrderBal24[[#This Row],[Annual
(Actual)]:[Unpaid]])</f>
        <v>25441.66</v>
      </c>
    </row>
    <row r="293" spans="1:8" x14ac:dyDescent="0.25">
      <c r="A293" s="7" t="s">
        <v>864</v>
      </c>
      <c r="B293" s="7" t="s">
        <v>865</v>
      </c>
      <c r="C293" s="7" t="s">
        <v>866</v>
      </c>
      <c r="D293" s="7" t="s">
        <v>983</v>
      </c>
      <c r="E293" s="7" t="s">
        <v>881</v>
      </c>
      <c r="F293" s="8">
        <v>91666.67</v>
      </c>
      <c r="G293" s="22"/>
      <c r="H293" s="8">
        <f>SUM(OrderBal24[[#This Row],[Annual
(Actual)]:[Unpaid]])</f>
        <v>91666.67</v>
      </c>
    </row>
    <row r="294" spans="1:8" x14ac:dyDescent="0.25">
      <c r="A294" s="7" t="s">
        <v>871</v>
      </c>
      <c r="B294" s="7" t="s">
        <v>872</v>
      </c>
      <c r="C294" s="7" t="s">
        <v>873</v>
      </c>
      <c r="D294" s="7" t="s">
        <v>983</v>
      </c>
      <c r="E294" s="7" t="s">
        <v>929</v>
      </c>
      <c r="F294" s="8">
        <v>162507.91</v>
      </c>
      <c r="G294" s="22"/>
      <c r="H294" s="8">
        <f>SUM(OrderBal24[[#This Row],[Annual
(Actual)]:[Unpaid]])</f>
        <v>162507.91</v>
      </c>
    </row>
    <row r="295" spans="1:8" x14ac:dyDescent="0.25">
      <c r="A295" s="7" t="s">
        <v>874</v>
      </c>
      <c r="B295" s="7" t="s">
        <v>875</v>
      </c>
      <c r="C295" s="7" t="s">
        <v>876</v>
      </c>
      <c r="D295" s="7" t="s">
        <v>938</v>
      </c>
      <c r="E295" s="7" t="s">
        <v>881</v>
      </c>
      <c r="F295" s="8">
        <v>269388.78000000003</v>
      </c>
      <c r="G295" s="22"/>
      <c r="H295" s="8">
        <f>SUM(OrderBal24[[#This Row],[Annual
(Actual)]:[Unpaid]])</f>
        <v>269388.78000000003</v>
      </c>
    </row>
    <row r="296" spans="1:8" x14ac:dyDescent="0.25">
      <c r="A296" s="7" t="s">
        <v>877</v>
      </c>
      <c r="B296" s="7" t="s">
        <v>878</v>
      </c>
      <c r="C296" s="7" t="s">
        <v>879</v>
      </c>
      <c r="D296" s="7" t="s">
        <v>983</v>
      </c>
      <c r="E296" s="7" t="s">
        <v>929</v>
      </c>
      <c r="F296" s="8">
        <v>-3017.28</v>
      </c>
      <c r="G296" s="22"/>
      <c r="H296" s="8">
        <f>SUM(OrderBal24[[#This Row],[Annual
(Actual)]:[Unpaid]])</f>
        <v>-3017.28</v>
      </c>
    </row>
    <row r="297" spans="1:8" x14ac:dyDescent="0.25">
      <c r="A297" s="7" t="s">
        <v>895</v>
      </c>
      <c r="B297" s="7" t="s">
        <v>896</v>
      </c>
      <c r="C297" s="7" t="s">
        <v>897</v>
      </c>
      <c r="D297" s="7" t="s">
        <v>983</v>
      </c>
      <c r="E297" s="7" t="s">
        <v>929</v>
      </c>
      <c r="F297" s="8">
        <v>36684.78</v>
      </c>
      <c r="G297" s="22"/>
      <c r="H297" s="8">
        <f>SUM(OrderBal24[[#This Row],[Annual
(Actual)]:[Unpaid]])</f>
        <v>36684.78</v>
      </c>
    </row>
    <row r="298" spans="1:8" x14ac:dyDescent="0.25">
      <c r="A298" s="7" t="s">
        <v>888</v>
      </c>
      <c r="B298" s="7" t="s">
        <v>889</v>
      </c>
      <c r="C298" s="7" t="s">
        <v>890</v>
      </c>
      <c r="D298" s="7" t="s">
        <v>983</v>
      </c>
      <c r="E298" s="7" t="s">
        <v>929</v>
      </c>
      <c r="F298" s="8">
        <v>97548.75</v>
      </c>
      <c r="G298" s="22"/>
      <c r="H298" s="8">
        <f>SUM(OrderBal24[[#This Row],[Annual
(Actual)]:[Unpaid]])</f>
        <v>97548.75</v>
      </c>
    </row>
    <row r="299" spans="1:8" x14ac:dyDescent="0.25">
      <c r="A299" s="7" t="s">
        <v>898</v>
      </c>
      <c r="B299" s="7" t="s">
        <v>899</v>
      </c>
      <c r="C299" s="7" t="s">
        <v>900</v>
      </c>
      <c r="D299" s="7" t="s">
        <v>983</v>
      </c>
      <c r="E299" s="7" t="s">
        <v>929</v>
      </c>
      <c r="F299" s="8">
        <v>35488.120000000003</v>
      </c>
      <c r="G299" s="22"/>
      <c r="H299" s="8">
        <f>SUM(OrderBal24[[#This Row],[Annual
(Actual)]:[Unpaid]])</f>
        <v>35488.120000000003</v>
      </c>
    </row>
    <row r="300" spans="1:8" x14ac:dyDescent="0.25">
      <c r="A300" s="7" t="s">
        <v>934</v>
      </c>
      <c r="B300" s="7" t="s">
        <v>935</v>
      </c>
      <c r="C300" s="7" t="s">
        <v>936</v>
      </c>
      <c r="D300" s="7" t="s">
        <v>983</v>
      </c>
      <c r="E300" s="7" t="s">
        <v>929</v>
      </c>
      <c r="F300" s="8">
        <v>271041.40999999997</v>
      </c>
      <c r="G300" s="22"/>
      <c r="H300" s="8">
        <f>SUM(OrderBal24[[#This Row],[Annual
(Actual)]:[Unpaid]])</f>
        <v>271041.40999999997</v>
      </c>
    </row>
    <row r="301" spans="1:8" x14ac:dyDescent="0.25">
      <c r="A301" s="7" t="s">
        <v>904</v>
      </c>
      <c r="B301" s="7" t="s">
        <v>905</v>
      </c>
      <c r="C301" s="7" t="s">
        <v>906</v>
      </c>
      <c r="D301" s="7" t="s">
        <v>913</v>
      </c>
      <c r="E301" s="7" t="s">
        <v>929</v>
      </c>
      <c r="F301" s="8">
        <v>327174.78000000003</v>
      </c>
      <c r="G301" s="22"/>
      <c r="H301" s="8">
        <f>SUM(OrderBal24[[#This Row],[Annual
(Actual)]:[Unpaid]])</f>
        <v>327174.78000000003</v>
      </c>
    </row>
    <row r="302" spans="1:8" x14ac:dyDescent="0.25">
      <c r="A302" s="7" t="s">
        <v>907</v>
      </c>
      <c r="B302" s="7" t="s">
        <v>908</v>
      </c>
      <c r="C302" s="7" t="s">
        <v>909</v>
      </c>
      <c r="D302" s="7" t="s">
        <v>981</v>
      </c>
      <c r="E302" s="7" t="s">
        <v>910</v>
      </c>
      <c r="F302" s="8">
        <v>315000</v>
      </c>
      <c r="G302" s="22"/>
      <c r="H302" s="8">
        <f>SUM(OrderBal24[[#This Row],[Annual
(Actual)]:[Unpaid]])</f>
        <v>315000</v>
      </c>
    </row>
    <row r="303" spans="1:8" x14ac:dyDescent="0.25">
      <c r="A303" s="7" t="s">
        <v>922</v>
      </c>
      <c r="B303" s="7" t="s">
        <v>923</v>
      </c>
      <c r="C303" s="7" t="s">
        <v>924</v>
      </c>
      <c r="D303" s="7" t="s">
        <v>983</v>
      </c>
      <c r="E303" s="7" t="s">
        <v>881</v>
      </c>
      <c r="F303" s="8">
        <v>147305.31</v>
      </c>
      <c r="G303" s="22"/>
      <c r="H303" s="8">
        <f>SUM(OrderBal24[[#This Row],[Annual
(Actual)]:[Unpaid]])</f>
        <v>147305.31</v>
      </c>
    </row>
    <row r="304" spans="1:8" x14ac:dyDescent="0.25">
      <c r="A304" s="7" t="s">
        <v>925</v>
      </c>
      <c r="B304" s="7" t="s">
        <v>926</v>
      </c>
      <c r="C304" s="7" t="s">
        <v>927</v>
      </c>
      <c r="D304" s="7" t="s">
        <v>933</v>
      </c>
      <c r="E304" s="7" t="s">
        <v>929</v>
      </c>
      <c r="F304" s="8">
        <v>368492.15</v>
      </c>
      <c r="G304" s="22"/>
      <c r="H304" s="8">
        <f>SUM(OrderBal24[[#This Row],[Annual
(Actual)]:[Unpaid]])</f>
        <v>368492.15</v>
      </c>
    </row>
    <row r="305" spans="1:8" x14ac:dyDescent="0.25">
      <c r="A305" s="7" t="s">
        <v>946</v>
      </c>
      <c r="B305" s="7" t="s">
        <v>947</v>
      </c>
      <c r="C305" s="7" t="s">
        <v>948</v>
      </c>
      <c r="D305" s="7" t="s">
        <v>983</v>
      </c>
      <c r="E305" s="7" t="s">
        <v>949</v>
      </c>
      <c r="F305" s="8">
        <v>307623.84000000003</v>
      </c>
      <c r="G305" s="22"/>
      <c r="H305" s="8">
        <f>SUM(OrderBal24[[#This Row],[Annual
(Actual)]:[Unpaid]])</f>
        <v>307623.84000000003</v>
      </c>
    </row>
    <row r="306" spans="1:8" x14ac:dyDescent="0.25">
      <c r="A306" s="7" t="s">
        <v>965</v>
      </c>
      <c r="B306" s="7" t="s">
        <v>966</v>
      </c>
      <c r="C306" s="7" t="s">
        <v>958</v>
      </c>
      <c r="D306" s="7" t="s">
        <v>981</v>
      </c>
      <c r="E306" s="7" t="s">
        <v>929</v>
      </c>
      <c r="F306" s="8">
        <v>250601.68</v>
      </c>
      <c r="G306" s="22"/>
      <c r="H306" s="8">
        <f>SUM(OrderBal24[[#This Row],[Annual
(Actual)]:[Unpaid]])</f>
        <v>250601.68</v>
      </c>
    </row>
    <row r="307" spans="1:8" x14ac:dyDescent="0.25">
      <c r="A307" s="7" t="s">
        <v>956</v>
      </c>
      <c r="B307" s="7" t="s">
        <v>957</v>
      </c>
      <c r="C307" s="7" t="s">
        <v>958</v>
      </c>
      <c r="D307" s="7" t="s">
        <v>983</v>
      </c>
      <c r="E307" s="7" t="s">
        <v>929</v>
      </c>
      <c r="F307" s="8">
        <v>166452</v>
      </c>
      <c r="G307" s="22"/>
      <c r="H307" s="8">
        <f>SUM(OrderBal24[[#This Row],[Annual
(Actual)]:[Unpaid]])</f>
        <v>166452</v>
      </c>
    </row>
    <row r="308" spans="1:8" x14ac:dyDescent="0.25">
      <c r="A308" s="7" t="s">
        <v>967</v>
      </c>
      <c r="B308" s="7" t="s">
        <v>968</v>
      </c>
      <c r="C308" s="7" t="s">
        <v>969</v>
      </c>
      <c r="D308" s="7" t="s">
        <v>983</v>
      </c>
      <c r="E308" s="7" t="s">
        <v>929</v>
      </c>
      <c r="F308" s="8">
        <v>456920.88</v>
      </c>
      <c r="G308" s="22"/>
      <c r="H308" s="8">
        <f>SUM(OrderBal24[[#This Row],[Annual
(Actual)]:[Unpaid]])</f>
        <v>456920.88</v>
      </c>
    </row>
    <row r="309" spans="1:8" x14ac:dyDescent="0.25">
      <c r="A309" s="7" t="s">
        <v>970</v>
      </c>
      <c r="B309" s="7" t="s">
        <v>971</v>
      </c>
      <c r="C309" s="7" t="s">
        <v>972</v>
      </c>
      <c r="D309" s="7" t="s">
        <v>983</v>
      </c>
      <c r="E309" s="7" t="s">
        <v>881</v>
      </c>
      <c r="F309" s="8">
        <v>366525.98</v>
      </c>
      <c r="G309" s="22"/>
      <c r="H309" s="8">
        <f>SUM(OrderBal24[[#This Row],[Annual
(Actual)]:[Unpaid]])</f>
        <v>366525.98</v>
      </c>
    </row>
    <row r="310" spans="1:8" x14ac:dyDescent="0.25">
      <c r="A310" s="7" t="s">
        <v>973</v>
      </c>
      <c r="B310" s="7" t="s">
        <v>974</v>
      </c>
      <c r="C310" s="7" t="s">
        <v>972</v>
      </c>
      <c r="D310" s="7" t="s">
        <v>983</v>
      </c>
      <c r="E310" s="7" t="s">
        <v>881</v>
      </c>
      <c r="F310" s="8">
        <v>343775.25</v>
      </c>
      <c r="G310" s="22"/>
      <c r="H310" s="8">
        <f>SUM(OrderBal24[[#This Row],[Annual
(Actual)]:[Unpaid]])</f>
        <v>343775.25</v>
      </c>
    </row>
    <row r="311" spans="1:8" x14ac:dyDescent="0.25">
      <c r="A311" s="7" t="s">
        <v>975</v>
      </c>
      <c r="B311" s="7" t="s">
        <v>976</v>
      </c>
      <c r="C311" s="7" t="s">
        <v>977</v>
      </c>
      <c r="D311" s="7" t="s">
        <v>983</v>
      </c>
      <c r="E311" s="7" t="s">
        <v>48</v>
      </c>
      <c r="F311" s="16">
        <v>1028033.6</v>
      </c>
      <c r="G311" s="22"/>
      <c r="H311" s="8">
        <f>SUM(OrderBal24[[#This Row],[Annual
(Actual)]:[Unpaid]])</f>
        <v>1028033.6</v>
      </c>
    </row>
    <row r="312" spans="1:8" x14ac:dyDescent="0.25">
      <c r="A312" s="17"/>
      <c r="B312" s="17"/>
      <c r="C312" s="18"/>
      <c r="D312" s="19"/>
      <c r="E312" s="17"/>
      <c r="F312" s="20">
        <f>SUBTOTAL(109,OrderBal24[Annual
(Actual)])</f>
        <v>149906566.37000003</v>
      </c>
      <c r="G312" s="20">
        <f>SUBTOTAL(109,OrderBal24[Unpaid])</f>
        <v>0</v>
      </c>
      <c r="H312" s="20">
        <f>SUBTOTAL(109,OrderBal24[Bal as of 09/30/2023])</f>
        <v>149906566.37000003</v>
      </c>
    </row>
    <row r="313" spans="1:8" ht="13" x14ac:dyDescent="0.3">
      <c r="A313" s="30" t="s">
        <v>919</v>
      </c>
      <c r="B313" s="30"/>
      <c r="C313" s="30"/>
      <c r="D313" s="30"/>
      <c r="E313" s="30"/>
      <c r="F313" s="30"/>
      <c r="G313" s="31"/>
      <c r="H313" s="32"/>
    </row>
  </sheetData>
  <pageMargins left="0" right="0" top="0.25" bottom="0.25" header="0.3" footer="0.3"/>
  <pageSetup paperSize="5" fitToHeight="0" orientation="landscape" r:id="rId1"/>
  <headerFooter>
    <oddHeader>&amp;RFERC-TO21_DR_SixCities-PGE-01-AU.21_Atch02</oddHead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5D6025-23D3-45E4-89D1-E061A2450CDA}">
  <sheetPr>
    <pageSetUpPr fitToPage="1"/>
  </sheetPr>
  <dimension ref="A1:H315"/>
  <sheetViews>
    <sheetView tabSelected="1" topLeftCell="A291" zoomScaleNormal="100" workbookViewId="0">
      <selection activeCell="C28" sqref="C28"/>
    </sheetView>
  </sheetViews>
  <sheetFormatPr defaultRowHeight="12.5" outlineLevelCol="1" x14ac:dyDescent="0.25"/>
  <cols>
    <col min="1" max="1" width="11" customWidth="1"/>
    <col min="2" max="2" width="37" bestFit="1" customWidth="1"/>
    <col min="3" max="3" width="15.7265625" customWidth="1"/>
    <col min="4" max="4" width="14.7265625" customWidth="1" outlineLevel="1"/>
    <col min="5" max="5" width="28.7265625" customWidth="1" outlineLevel="1"/>
    <col min="6" max="6" width="16.7265625" customWidth="1"/>
    <col min="7" max="7" width="16.1796875" customWidth="1" outlineLevel="1"/>
    <col min="8" max="8" width="20" customWidth="1"/>
    <col min="9" max="9" width="14" bestFit="1" customWidth="1"/>
  </cols>
  <sheetData>
    <row r="1" spans="1:8" s="1" customFormat="1" ht="20" x14ac:dyDescent="0.25">
      <c r="B1"/>
      <c r="F1" s="2" t="s">
        <v>0</v>
      </c>
      <c r="G1" s="2" t="s">
        <v>1</v>
      </c>
      <c r="H1" s="2" t="s">
        <v>2</v>
      </c>
    </row>
    <row r="4" spans="1:8" s="21" customFormat="1" ht="13" x14ac:dyDescent="0.3">
      <c r="A4" s="3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5" t="s">
        <v>8</v>
      </c>
      <c r="G4" s="4" t="s">
        <v>9</v>
      </c>
      <c r="H4" s="6" t="s">
        <v>980</v>
      </c>
    </row>
    <row r="5" spans="1:8" x14ac:dyDescent="0.25">
      <c r="A5" s="7" t="s">
        <v>503</v>
      </c>
      <c r="B5" s="7" t="s">
        <v>10</v>
      </c>
      <c r="C5" s="7" t="s">
        <v>11</v>
      </c>
      <c r="D5" s="7" t="s">
        <v>981</v>
      </c>
      <c r="E5" s="7" t="s">
        <v>929</v>
      </c>
      <c r="F5" s="8">
        <v>10932617.82</v>
      </c>
      <c r="G5" s="9"/>
      <c r="H5" s="8">
        <f>SUM(OrderBal23[[#This Row],[Annual
(Actual)]:[Unpaid]])</f>
        <v>10932617.82</v>
      </c>
    </row>
    <row r="6" spans="1:8" x14ac:dyDescent="0.25">
      <c r="A6" s="7" t="s">
        <v>505</v>
      </c>
      <c r="B6" s="7" t="s">
        <v>14</v>
      </c>
      <c r="C6" s="7" t="s">
        <v>15</v>
      </c>
      <c r="D6" s="7" t="s">
        <v>981</v>
      </c>
      <c r="E6" s="7" t="s">
        <v>929</v>
      </c>
      <c r="F6" s="8">
        <v>535520.88</v>
      </c>
      <c r="G6" s="9"/>
      <c r="H6" s="8">
        <f>SUM(OrderBal23[[#This Row],[Annual
(Actual)]:[Unpaid]])</f>
        <v>535520.88</v>
      </c>
    </row>
    <row r="7" spans="1:8" x14ac:dyDescent="0.25">
      <c r="A7" s="7" t="s">
        <v>506</v>
      </c>
      <c r="B7" s="7" t="s">
        <v>16</v>
      </c>
      <c r="C7" s="7" t="s">
        <v>17</v>
      </c>
      <c r="D7" s="7" t="s">
        <v>981</v>
      </c>
      <c r="E7" s="7" t="s">
        <v>929</v>
      </c>
      <c r="F7" s="8">
        <v>491883.38</v>
      </c>
      <c r="G7" s="9"/>
      <c r="H7" s="8">
        <f>SUM(OrderBal23[[#This Row],[Annual
(Actual)]:[Unpaid]])</f>
        <v>491883.38</v>
      </c>
    </row>
    <row r="8" spans="1:8" x14ac:dyDescent="0.25">
      <c r="A8" s="7" t="s">
        <v>507</v>
      </c>
      <c r="B8" s="7" t="s">
        <v>18</v>
      </c>
      <c r="C8" s="7" t="s">
        <v>19</v>
      </c>
      <c r="D8" s="7" t="s">
        <v>981</v>
      </c>
      <c r="E8" s="7" t="s">
        <v>929</v>
      </c>
      <c r="F8" s="8">
        <v>152649.92000000001</v>
      </c>
      <c r="G8" s="9"/>
      <c r="H8" s="8">
        <f>SUM(OrderBal23[[#This Row],[Annual
(Actual)]:[Unpaid]])</f>
        <v>152649.92000000001</v>
      </c>
    </row>
    <row r="9" spans="1:8" x14ac:dyDescent="0.25">
      <c r="A9" s="7" t="s">
        <v>508</v>
      </c>
      <c r="B9" s="7" t="s">
        <v>20</v>
      </c>
      <c r="C9" s="7" t="s">
        <v>21</v>
      </c>
      <c r="D9" s="7" t="s">
        <v>981</v>
      </c>
      <c r="E9" s="7" t="s">
        <v>929</v>
      </c>
      <c r="F9" s="8">
        <v>31609.52</v>
      </c>
      <c r="G9" s="9"/>
      <c r="H9" s="8">
        <f>SUM(OrderBal23[[#This Row],[Annual
(Actual)]:[Unpaid]])</f>
        <v>31609.52</v>
      </c>
    </row>
    <row r="10" spans="1:8" x14ac:dyDescent="0.25">
      <c r="A10" s="7" t="s">
        <v>509</v>
      </c>
      <c r="B10" s="7" t="s">
        <v>22</v>
      </c>
      <c r="C10" s="7" t="s">
        <v>23</v>
      </c>
      <c r="D10" s="7" t="s">
        <v>981</v>
      </c>
      <c r="E10" s="7" t="s">
        <v>929</v>
      </c>
      <c r="F10" s="8">
        <v>675826.93</v>
      </c>
      <c r="G10" s="9"/>
      <c r="H10" s="8">
        <f>SUM(OrderBal23[[#This Row],[Annual
(Actual)]:[Unpaid]])</f>
        <v>675826.93</v>
      </c>
    </row>
    <row r="11" spans="1:8" x14ac:dyDescent="0.25">
      <c r="A11" s="7" t="s">
        <v>510</v>
      </c>
      <c r="B11" s="7" t="s">
        <v>24</v>
      </c>
      <c r="C11" s="7" t="s">
        <v>25</v>
      </c>
      <c r="D11" s="7" t="s">
        <v>26</v>
      </c>
      <c r="E11" s="7" t="s">
        <v>929</v>
      </c>
      <c r="F11" s="8">
        <v>0.01</v>
      </c>
      <c r="G11" s="9"/>
      <c r="H11" s="8">
        <f>SUM(OrderBal23[[#This Row],[Annual
(Actual)]:[Unpaid]])</f>
        <v>0.01</v>
      </c>
    </row>
    <row r="12" spans="1:8" x14ac:dyDescent="0.25">
      <c r="A12" s="7" t="s">
        <v>511</v>
      </c>
      <c r="B12" s="7" t="s">
        <v>27</v>
      </c>
      <c r="C12" s="7" t="s">
        <v>28</v>
      </c>
      <c r="D12" s="7" t="s">
        <v>981</v>
      </c>
      <c r="E12" s="7" t="s">
        <v>929</v>
      </c>
      <c r="F12" s="8">
        <v>790466.7</v>
      </c>
      <c r="G12" s="9"/>
      <c r="H12" s="8">
        <f>SUM(OrderBal23[[#This Row],[Annual
(Actual)]:[Unpaid]])</f>
        <v>790466.7</v>
      </c>
    </row>
    <row r="13" spans="1:8" x14ac:dyDescent="0.25">
      <c r="A13" s="7" t="s">
        <v>512</v>
      </c>
      <c r="B13" s="7" t="s">
        <v>29</v>
      </c>
      <c r="C13" s="7" t="s">
        <v>30</v>
      </c>
      <c r="D13" s="7" t="s">
        <v>981</v>
      </c>
      <c r="E13" s="7" t="s">
        <v>929</v>
      </c>
      <c r="F13" s="8">
        <v>1634134.82</v>
      </c>
      <c r="G13" s="9"/>
      <c r="H13" s="8">
        <f>SUM(OrderBal23[[#This Row],[Annual
(Actual)]:[Unpaid]])</f>
        <v>1634134.82</v>
      </c>
    </row>
    <row r="14" spans="1:8" x14ac:dyDescent="0.25">
      <c r="A14" s="7" t="s">
        <v>513</v>
      </c>
      <c r="B14" s="7" t="s">
        <v>31</v>
      </c>
      <c r="C14" s="7" t="s">
        <v>32</v>
      </c>
      <c r="D14" s="7" t="s">
        <v>981</v>
      </c>
      <c r="E14" s="7" t="s">
        <v>929</v>
      </c>
      <c r="F14" s="8">
        <v>185093.15</v>
      </c>
      <c r="G14" s="9"/>
      <c r="H14" s="8">
        <f>SUM(OrderBal23[[#This Row],[Annual
(Actual)]:[Unpaid]])</f>
        <v>185093.15</v>
      </c>
    </row>
    <row r="15" spans="1:8" x14ac:dyDescent="0.25">
      <c r="A15" s="7" t="s">
        <v>514</v>
      </c>
      <c r="B15" s="7" t="s">
        <v>33</v>
      </c>
      <c r="C15" s="7" t="s">
        <v>34</v>
      </c>
      <c r="D15" s="7" t="s">
        <v>981</v>
      </c>
      <c r="E15" s="7" t="s">
        <v>929</v>
      </c>
      <c r="F15" s="8">
        <v>812136.73</v>
      </c>
      <c r="G15" s="9"/>
      <c r="H15" s="8">
        <f>SUM(OrderBal23[[#This Row],[Annual
(Actual)]:[Unpaid]])</f>
        <v>812136.73</v>
      </c>
    </row>
    <row r="16" spans="1:8" x14ac:dyDescent="0.25">
      <c r="A16" s="7" t="s">
        <v>515</v>
      </c>
      <c r="B16" s="7" t="s">
        <v>35</v>
      </c>
      <c r="C16" s="7" t="s">
        <v>36</v>
      </c>
      <c r="D16" s="7" t="s">
        <v>981</v>
      </c>
      <c r="E16" s="7" t="s">
        <v>929</v>
      </c>
      <c r="F16" s="8">
        <v>776223.6</v>
      </c>
      <c r="G16" s="9"/>
      <c r="H16" s="8">
        <f>SUM(OrderBal23[[#This Row],[Annual
(Actual)]:[Unpaid]])</f>
        <v>776223.6</v>
      </c>
    </row>
    <row r="17" spans="1:8" x14ac:dyDescent="0.25">
      <c r="A17" s="7" t="s">
        <v>516</v>
      </c>
      <c r="B17" s="7" t="s">
        <v>37</v>
      </c>
      <c r="C17" s="7" t="s">
        <v>38</v>
      </c>
      <c r="D17" s="7" t="s">
        <v>981</v>
      </c>
      <c r="E17" s="7" t="s">
        <v>929</v>
      </c>
      <c r="F17" s="8">
        <v>156744.01999999999</v>
      </c>
      <c r="G17" s="9"/>
      <c r="H17" s="8">
        <f>SUM(OrderBal23[[#This Row],[Annual
(Actual)]:[Unpaid]])</f>
        <v>156744.01999999999</v>
      </c>
    </row>
    <row r="18" spans="1:8" x14ac:dyDescent="0.25">
      <c r="A18" s="7" t="s">
        <v>517</v>
      </c>
      <c r="B18" s="7" t="s">
        <v>39</v>
      </c>
      <c r="C18" s="7" t="s">
        <v>40</v>
      </c>
      <c r="D18" s="7" t="s">
        <v>981</v>
      </c>
      <c r="E18" s="7" t="s">
        <v>929</v>
      </c>
      <c r="F18" s="8">
        <v>3255550.18</v>
      </c>
      <c r="G18" s="9"/>
      <c r="H18" s="8">
        <f>SUM(OrderBal23[[#This Row],[Annual
(Actual)]:[Unpaid]])</f>
        <v>3255550.18</v>
      </c>
    </row>
    <row r="19" spans="1:8" x14ac:dyDescent="0.25">
      <c r="A19" s="7" t="s">
        <v>518</v>
      </c>
      <c r="B19" s="7" t="s">
        <v>41</v>
      </c>
      <c r="C19" s="7" t="s">
        <v>42</v>
      </c>
      <c r="D19" s="7" t="s">
        <v>981</v>
      </c>
      <c r="E19" s="7" t="s">
        <v>929</v>
      </c>
      <c r="F19" s="8">
        <v>639474.38</v>
      </c>
      <c r="G19" s="9"/>
      <c r="H19" s="8">
        <f>SUM(OrderBal23[[#This Row],[Annual
(Actual)]:[Unpaid]])</f>
        <v>639474.38</v>
      </c>
    </row>
    <row r="20" spans="1:8" x14ac:dyDescent="0.25">
      <c r="A20" s="7" t="s">
        <v>519</v>
      </c>
      <c r="B20" s="7" t="s">
        <v>43</v>
      </c>
      <c r="C20" s="7" t="s">
        <v>44</v>
      </c>
      <c r="D20" s="7" t="s">
        <v>880</v>
      </c>
      <c r="E20" s="7" t="s">
        <v>929</v>
      </c>
      <c r="F20" s="8">
        <v>-0.31</v>
      </c>
      <c r="G20" s="9"/>
      <c r="H20" s="8">
        <f>SUM(OrderBal23[[#This Row],[Annual
(Actual)]:[Unpaid]])</f>
        <v>-0.31</v>
      </c>
    </row>
    <row r="21" spans="1:8" x14ac:dyDescent="0.25">
      <c r="A21" s="7" t="s">
        <v>520</v>
      </c>
      <c r="B21" s="7" t="s">
        <v>45</v>
      </c>
      <c r="C21" s="7" t="s">
        <v>44</v>
      </c>
      <c r="D21" s="7" t="s">
        <v>981</v>
      </c>
      <c r="E21" s="7" t="s">
        <v>929</v>
      </c>
      <c r="F21" s="8">
        <v>235365.08</v>
      </c>
      <c r="G21" s="9"/>
      <c r="H21" s="8">
        <f>SUM(OrderBal23[[#This Row],[Annual
(Actual)]:[Unpaid]])</f>
        <v>235365.08</v>
      </c>
    </row>
    <row r="22" spans="1:8" x14ac:dyDescent="0.25">
      <c r="A22" s="7" t="s">
        <v>521</v>
      </c>
      <c r="B22" s="7" t="s">
        <v>46</v>
      </c>
      <c r="C22" s="7" t="s">
        <v>47</v>
      </c>
      <c r="D22" s="7" t="s">
        <v>981</v>
      </c>
      <c r="E22" s="7" t="s">
        <v>48</v>
      </c>
      <c r="F22" s="8">
        <v>863407.61</v>
      </c>
      <c r="G22" s="9"/>
      <c r="H22" s="8">
        <f>SUM(OrderBal23[[#This Row],[Annual
(Actual)]:[Unpaid]])</f>
        <v>863407.61</v>
      </c>
    </row>
    <row r="23" spans="1:8" x14ac:dyDescent="0.25">
      <c r="A23" s="7" t="s">
        <v>522</v>
      </c>
      <c r="B23" s="7" t="s">
        <v>49</v>
      </c>
      <c r="C23" s="7" t="s">
        <v>47</v>
      </c>
      <c r="D23" s="7" t="s">
        <v>981</v>
      </c>
      <c r="E23" s="7" t="s">
        <v>48</v>
      </c>
      <c r="F23" s="8">
        <v>320687.46000000002</v>
      </c>
      <c r="G23" s="9"/>
      <c r="H23" s="8">
        <f>SUM(OrderBal23[[#This Row],[Annual
(Actual)]:[Unpaid]])</f>
        <v>320687.46000000002</v>
      </c>
    </row>
    <row r="24" spans="1:8" x14ac:dyDescent="0.25">
      <c r="A24" s="7" t="s">
        <v>523</v>
      </c>
      <c r="B24" s="7" t="s">
        <v>50</v>
      </c>
      <c r="C24" s="7" t="s">
        <v>51</v>
      </c>
      <c r="D24" s="7" t="s">
        <v>981</v>
      </c>
      <c r="E24" s="7" t="s">
        <v>48</v>
      </c>
      <c r="F24" s="8">
        <v>496595.23</v>
      </c>
      <c r="G24" s="9"/>
      <c r="H24" s="8">
        <f>SUM(OrderBal23[[#This Row],[Annual
(Actual)]:[Unpaid]])</f>
        <v>496595.23</v>
      </c>
    </row>
    <row r="25" spans="1:8" x14ac:dyDescent="0.25">
      <c r="A25" s="7" t="s">
        <v>524</v>
      </c>
      <c r="B25" s="7" t="s">
        <v>52</v>
      </c>
      <c r="C25" s="7" t="s">
        <v>53</v>
      </c>
      <c r="D25" s="7" t="s">
        <v>981</v>
      </c>
      <c r="E25" s="7" t="s">
        <v>929</v>
      </c>
      <c r="F25" s="8">
        <v>70309.570000000007</v>
      </c>
      <c r="G25" s="9"/>
      <c r="H25" s="8">
        <f>SUM(OrderBal23[[#This Row],[Annual
(Actual)]:[Unpaid]])</f>
        <v>70309.570000000007</v>
      </c>
    </row>
    <row r="26" spans="1:8" x14ac:dyDescent="0.25">
      <c r="A26" s="7" t="s">
        <v>525</v>
      </c>
      <c r="B26" s="7" t="s">
        <v>54</v>
      </c>
      <c r="C26" s="7" t="s">
        <v>55</v>
      </c>
      <c r="D26" s="7" t="s">
        <v>960</v>
      </c>
      <c r="E26" s="7" t="s">
        <v>779</v>
      </c>
      <c r="F26" s="8">
        <v>4958534.97</v>
      </c>
      <c r="G26" s="9"/>
      <c r="H26" s="8">
        <f>SUM(OrderBal23[[#This Row],[Annual
(Actual)]:[Unpaid]])</f>
        <v>4958534.97</v>
      </c>
    </row>
    <row r="27" spans="1:8" x14ac:dyDescent="0.25">
      <c r="A27" s="7" t="s">
        <v>526</v>
      </c>
      <c r="B27" s="7" t="s">
        <v>58</v>
      </c>
      <c r="C27" s="7" t="s">
        <v>59</v>
      </c>
      <c r="D27" s="7" t="s">
        <v>960</v>
      </c>
      <c r="E27" s="7" t="s">
        <v>780</v>
      </c>
      <c r="F27" s="8">
        <v>573465.79</v>
      </c>
      <c r="G27" s="9"/>
      <c r="H27" s="8">
        <f>SUM(OrderBal23[[#This Row],[Annual
(Actual)]:[Unpaid]])</f>
        <v>573465.79</v>
      </c>
    </row>
    <row r="28" spans="1:8" x14ac:dyDescent="0.25">
      <c r="A28" s="7" t="s">
        <v>527</v>
      </c>
      <c r="B28" s="7" t="s">
        <v>60</v>
      </c>
      <c r="C28" s="7" t="s">
        <v>61</v>
      </c>
      <c r="D28" s="7" t="s">
        <v>981</v>
      </c>
      <c r="E28" s="7" t="s">
        <v>929</v>
      </c>
      <c r="F28" s="8">
        <v>271402.74</v>
      </c>
      <c r="G28" s="9"/>
      <c r="H28" s="8">
        <f>SUM(OrderBal23[[#This Row],[Annual
(Actual)]:[Unpaid]])</f>
        <v>271402.74</v>
      </c>
    </row>
    <row r="29" spans="1:8" x14ac:dyDescent="0.25">
      <c r="A29" s="7" t="s">
        <v>528</v>
      </c>
      <c r="B29" s="7" t="s">
        <v>951</v>
      </c>
      <c r="C29" s="7" t="s">
        <v>63</v>
      </c>
      <c r="D29" s="7" t="s">
        <v>981</v>
      </c>
      <c r="E29" s="7" t="s">
        <v>929</v>
      </c>
      <c r="F29" s="8">
        <v>295269.09999999998</v>
      </c>
      <c r="G29" s="9"/>
      <c r="H29" s="8">
        <f>SUM(OrderBal23[[#This Row],[Annual
(Actual)]:[Unpaid]])</f>
        <v>295269.09999999998</v>
      </c>
    </row>
    <row r="30" spans="1:8" x14ac:dyDescent="0.25">
      <c r="A30" s="7" t="s">
        <v>529</v>
      </c>
      <c r="B30" s="7" t="s">
        <v>64</v>
      </c>
      <c r="C30" s="7" t="s">
        <v>65</v>
      </c>
      <c r="D30" s="7" t="s">
        <v>981</v>
      </c>
      <c r="E30" s="7" t="s">
        <v>929</v>
      </c>
      <c r="F30" s="8">
        <v>-124331.14</v>
      </c>
      <c r="G30" s="9"/>
      <c r="H30" s="8">
        <f>SUM(OrderBal23[[#This Row],[Annual
(Actual)]:[Unpaid]])</f>
        <v>-124331.14</v>
      </c>
    </row>
    <row r="31" spans="1:8" x14ac:dyDescent="0.25">
      <c r="A31" s="7" t="s">
        <v>530</v>
      </c>
      <c r="B31" s="7" t="s">
        <v>66</v>
      </c>
      <c r="C31" s="7" t="s">
        <v>67</v>
      </c>
      <c r="D31" s="7" t="s">
        <v>981</v>
      </c>
      <c r="E31" s="7" t="s">
        <v>929</v>
      </c>
      <c r="F31" s="8">
        <v>306335.25</v>
      </c>
      <c r="G31" s="9"/>
      <c r="H31" s="8">
        <f>SUM(OrderBal23[[#This Row],[Annual
(Actual)]:[Unpaid]])</f>
        <v>306335.25</v>
      </c>
    </row>
    <row r="32" spans="1:8" x14ac:dyDescent="0.25">
      <c r="A32" s="7" t="s">
        <v>531</v>
      </c>
      <c r="B32" s="7" t="s">
        <v>68</v>
      </c>
      <c r="C32" s="7" t="s">
        <v>69</v>
      </c>
      <c r="D32" s="7" t="s">
        <v>778</v>
      </c>
      <c r="E32" s="7" t="s">
        <v>929</v>
      </c>
      <c r="F32" s="8">
        <v>-0.08</v>
      </c>
      <c r="G32" s="9"/>
      <c r="H32" s="8">
        <f>SUM(OrderBal23[[#This Row],[Annual
(Actual)]:[Unpaid]])</f>
        <v>-0.08</v>
      </c>
    </row>
    <row r="33" spans="1:8" x14ac:dyDescent="0.25">
      <c r="A33" s="7" t="s">
        <v>532</v>
      </c>
      <c r="B33" s="7" t="s">
        <v>70</v>
      </c>
      <c r="C33" s="7" t="s">
        <v>71</v>
      </c>
      <c r="D33" s="7" t="s">
        <v>960</v>
      </c>
      <c r="E33" s="7" t="s">
        <v>779</v>
      </c>
      <c r="F33" s="8">
        <v>7381536.2999999998</v>
      </c>
      <c r="G33" s="9"/>
      <c r="H33" s="8">
        <f>SUM(OrderBal23[[#This Row],[Annual
(Actual)]:[Unpaid]])</f>
        <v>7381536.2999999998</v>
      </c>
    </row>
    <row r="34" spans="1:8" ht="13.5" customHeight="1" x14ac:dyDescent="0.25">
      <c r="A34" s="7" t="s">
        <v>534</v>
      </c>
      <c r="B34" s="7" t="s">
        <v>75</v>
      </c>
      <c r="C34" s="7" t="s">
        <v>76</v>
      </c>
      <c r="D34" s="7" t="s">
        <v>913</v>
      </c>
      <c r="E34" s="7" t="s">
        <v>48</v>
      </c>
      <c r="F34" s="8">
        <v>1924959.99</v>
      </c>
      <c r="G34" s="9"/>
      <c r="H34" s="8">
        <f>SUM(OrderBal23[[#This Row],[Annual
(Actual)]:[Unpaid]])</f>
        <v>1924959.99</v>
      </c>
    </row>
    <row r="35" spans="1:8" x14ac:dyDescent="0.25">
      <c r="A35" s="7" t="s">
        <v>535</v>
      </c>
      <c r="B35" s="7" t="s">
        <v>536</v>
      </c>
      <c r="C35" s="7" t="s">
        <v>537</v>
      </c>
      <c r="D35" s="7" t="s">
        <v>981</v>
      </c>
      <c r="E35" s="7" t="s">
        <v>779</v>
      </c>
      <c r="F35" s="8">
        <v>722415.12</v>
      </c>
      <c r="G35" s="9"/>
      <c r="H35" s="8">
        <f>SUM(OrderBal23[[#This Row],[Annual
(Actual)]:[Unpaid]])</f>
        <v>722415.12</v>
      </c>
    </row>
    <row r="36" spans="1:8" x14ac:dyDescent="0.25">
      <c r="A36" s="7" t="s">
        <v>813</v>
      </c>
      <c r="B36" s="7" t="s">
        <v>814</v>
      </c>
      <c r="C36" s="7" t="s">
        <v>815</v>
      </c>
      <c r="D36" s="7" t="s">
        <v>981</v>
      </c>
      <c r="E36" s="7" t="s">
        <v>929</v>
      </c>
      <c r="F36" s="8">
        <v>17810.580000000002</v>
      </c>
      <c r="G36" s="9"/>
      <c r="H36" s="8">
        <f>SUM(OrderBal23[[#This Row],[Annual
(Actual)]:[Unpaid]])</f>
        <v>17810.580000000002</v>
      </c>
    </row>
    <row r="37" spans="1:8" x14ac:dyDescent="0.25">
      <c r="A37" s="7" t="s">
        <v>538</v>
      </c>
      <c r="B37" s="7" t="s">
        <v>77</v>
      </c>
      <c r="C37" s="7" t="s">
        <v>78</v>
      </c>
      <c r="D37" s="7" t="s">
        <v>981</v>
      </c>
      <c r="E37" s="7" t="s">
        <v>929</v>
      </c>
      <c r="F37" s="8">
        <v>133804.23000000001</v>
      </c>
      <c r="G37" s="9"/>
      <c r="H37" s="8">
        <f>SUM(OrderBal23[[#This Row],[Annual
(Actual)]:[Unpaid]])</f>
        <v>133804.23000000001</v>
      </c>
    </row>
    <row r="38" spans="1:8" x14ac:dyDescent="0.25">
      <c r="A38" s="7" t="s">
        <v>539</v>
      </c>
      <c r="B38" s="7" t="s">
        <v>79</v>
      </c>
      <c r="C38" s="7" t="s">
        <v>80</v>
      </c>
      <c r="D38" s="7" t="s">
        <v>913</v>
      </c>
      <c r="E38" s="7" t="s">
        <v>929</v>
      </c>
      <c r="F38" s="8">
        <v>3834.96</v>
      </c>
      <c r="G38" s="9"/>
      <c r="H38" s="8">
        <f>SUM(OrderBal23[[#This Row],[Annual
(Actual)]:[Unpaid]])</f>
        <v>3834.96</v>
      </c>
    </row>
    <row r="39" spans="1:8" x14ac:dyDescent="0.25">
      <c r="A39" s="7" t="s">
        <v>540</v>
      </c>
      <c r="B39" s="7" t="s">
        <v>81</v>
      </c>
      <c r="C39" s="7" t="s">
        <v>82</v>
      </c>
      <c r="D39" s="7" t="s">
        <v>981</v>
      </c>
      <c r="E39" s="7" t="s">
        <v>929</v>
      </c>
      <c r="F39" s="8">
        <v>60253.279999999999</v>
      </c>
      <c r="G39" s="9"/>
      <c r="H39" s="8">
        <f>SUM(OrderBal23[[#This Row],[Annual
(Actual)]:[Unpaid]])</f>
        <v>60253.279999999999</v>
      </c>
    </row>
    <row r="40" spans="1:8" x14ac:dyDescent="0.25">
      <c r="A40" s="7" t="s">
        <v>541</v>
      </c>
      <c r="B40" s="7" t="s">
        <v>83</v>
      </c>
      <c r="C40" s="7" t="s">
        <v>84</v>
      </c>
      <c r="D40" s="7" t="s">
        <v>892</v>
      </c>
      <c r="E40" s="7" t="s">
        <v>929</v>
      </c>
      <c r="F40" s="8">
        <v>-0.02</v>
      </c>
      <c r="G40" s="9"/>
      <c r="H40" s="8">
        <f>SUM(OrderBal23[[#This Row],[Annual
(Actual)]:[Unpaid]])</f>
        <v>-0.02</v>
      </c>
    </row>
    <row r="41" spans="1:8" x14ac:dyDescent="0.25">
      <c r="A41" s="7" t="s">
        <v>542</v>
      </c>
      <c r="B41" s="7" t="s">
        <v>85</v>
      </c>
      <c r="C41" s="7" t="s">
        <v>86</v>
      </c>
      <c r="D41" s="7" t="s">
        <v>981</v>
      </c>
      <c r="E41" s="7" t="s">
        <v>929</v>
      </c>
      <c r="F41" s="8">
        <v>608109.06000000006</v>
      </c>
      <c r="G41" s="9"/>
      <c r="H41" s="8">
        <f>SUM(OrderBal23[[#This Row],[Annual
(Actual)]:[Unpaid]])</f>
        <v>608109.06000000006</v>
      </c>
    </row>
    <row r="42" spans="1:8" x14ac:dyDescent="0.25">
      <c r="A42" s="7" t="s">
        <v>543</v>
      </c>
      <c r="B42" s="7" t="s">
        <v>87</v>
      </c>
      <c r="C42" s="7" t="s">
        <v>88</v>
      </c>
      <c r="D42" s="7" t="s">
        <v>981</v>
      </c>
      <c r="E42" s="7" t="s">
        <v>929</v>
      </c>
      <c r="F42" s="8">
        <v>5129196.3499999996</v>
      </c>
      <c r="G42" s="9"/>
      <c r="H42" s="8">
        <f>SUM(OrderBal23[[#This Row],[Annual
(Actual)]:[Unpaid]])</f>
        <v>5129196.3499999996</v>
      </c>
    </row>
    <row r="43" spans="1:8" x14ac:dyDescent="0.25">
      <c r="A43" s="7" t="s">
        <v>544</v>
      </c>
      <c r="B43" s="7" t="s">
        <v>89</v>
      </c>
      <c r="C43" s="7" t="s">
        <v>90</v>
      </c>
      <c r="D43" s="7" t="s">
        <v>981</v>
      </c>
      <c r="E43" s="7" t="s">
        <v>881</v>
      </c>
      <c r="F43" s="8">
        <v>25558.799999999999</v>
      </c>
      <c r="G43" s="9"/>
      <c r="H43" s="8">
        <f>SUM(OrderBal23[[#This Row],[Annual
(Actual)]:[Unpaid]])</f>
        <v>25558.799999999999</v>
      </c>
    </row>
    <row r="44" spans="1:8" x14ac:dyDescent="0.25">
      <c r="A44" s="7" t="s">
        <v>545</v>
      </c>
      <c r="B44" s="7" t="s">
        <v>92</v>
      </c>
      <c r="C44" s="7" t="s">
        <v>90</v>
      </c>
      <c r="D44" s="7" t="s">
        <v>981</v>
      </c>
      <c r="E44" s="7" t="s">
        <v>929</v>
      </c>
      <c r="F44" s="8">
        <v>711171.03</v>
      </c>
      <c r="G44" s="9"/>
      <c r="H44" s="8">
        <f>SUM(OrderBal23[[#This Row],[Annual
(Actual)]:[Unpaid]])</f>
        <v>711171.03</v>
      </c>
    </row>
    <row r="45" spans="1:8" x14ac:dyDescent="0.25">
      <c r="A45" s="7" t="s">
        <v>546</v>
      </c>
      <c r="B45" s="7" t="s">
        <v>93</v>
      </c>
      <c r="C45" s="7" t="s">
        <v>94</v>
      </c>
      <c r="D45" s="7" t="s">
        <v>981</v>
      </c>
      <c r="E45" s="7" t="s">
        <v>929</v>
      </c>
      <c r="F45" s="8">
        <v>936329.4</v>
      </c>
      <c r="G45" s="9"/>
      <c r="H45" s="8">
        <f>SUM(OrderBal23[[#This Row],[Annual
(Actual)]:[Unpaid]])</f>
        <v>936329.4</v>
      </c>
    </row>
    <row r="46" spans="1:8" ht="13.5" customHeight="1" x14ac:dyDescent="0.25">
      <c r="A46" s="7" t="s">
        <v>547</v>
      </c>
      <c r="B46" s="7" t="s">
        <v>95</v>
      </c>
      <c r="C46" s="7" t="s">
        <v>96</v>
      </c>
      <c r="D46" s="7" t="s">
        <v>981</v>
      </c>
      <c r="E46" s="7" t="s">
        <v>929</v>
      </c>
      <c r="F46" s="8">
        <v>108275.97</v>
      </c>
      <c r="G46" s="9"/>
      <c r="H46" s="8">
        <f>SUM(OrderBal23[[#This Row],[Annual
(Actual)]:[Unpaid]])</f>
        <v>108275.97</v>
      </c>
    </row>
    <row r="47" spans="1:8" x14ac:dyDescent="0.25">
      <c r="A47" s="7" t="s">
        <v>548</v>
      </c>
      <c r="B47" s="7" t="s">
        <v>97</v>
      </c>
      <c r="C47" s="7" t="s">
        <v>98</v>
      </c>
      <c r="D47" s="7" t="s">
        <v>981</v>
      </c>
      <c r="E47" s="7" t="s">
        <v>929</v>
      </c>
      <c r="F47" s="8">
        <v>50942.28</v>
      </c>
      <c r="G47" s="9"/>
      <c r="H47" s="8">
        <f>SUM(OrderBal23[[#This Row],[Annual
(Actual)]:[Unpaid]])</f>
        <v>50942.28</v>
      </c>
    </row>
    <row r="48" spans="1:8" x14ac:dyDescent="0.25">
      <c r="A48" s="7" t="s">
        <v>549</v>
      </c>
      <c r="B48" s="7" t="s">
        <v>99</v>
      </c>
      <c r="C48" s="7" t="s">
        <v>100</v>
      </c>
      <c r="D48" s="7" t="s">
        <v>981</v>
      </c>
      <c r="E48" s="7" t="s">
        <v>929</v>
      </c>
      <c r="F48" s="8">
        <v>107728.79</v>
      </c>
      <c r="G48" s="9"/>
      <c r="H48" s="8">
        <f>SUM(OrderBal23[[#This Row],[Annual
(Actual)]:[Unpaid]])</f>
        <v>107728.79</v>
      </c>
    </row>
    <row r="49" spans="1:8" x14ac:dyDescent="0.25">
      <c r="A49" s="7" t="s">
        <v>550</v>
      </c>
      <c r="B49" s="7" t="s">
        <v>101</v>
      </c>
      <c r="C49" s="7" t="s">
        <v>102</v>
      </c>
      <c r="D49" s="7" t="s">
        <v>981</v>
      </c>
      <c r="E49" s="7" t="s">
        <v>929</v>
      </c>
      <c r="F49" s="8">
        <v>671885.15</v>
      </c>
      <c r="G49" s="9"/>
      <c r="H49" s="8">
        <f>SUM(OrderBal23[[#This Row],[Annual
(Actual)]:[Unpaid]])</f>
        <v>671885.15</v>
      </c>
    </row>
    <row r="50" spans="1:8" x14ac:dyDescent="0.25">
      <c r="A50" s="7" t="s">
        <v>551</v>
      </c>
      <c r="B50" s="7" t="s">
        <v>103</v>
      </c>
      <c r="C50" s="7" t="s">
        <v>104</v>
      </c>
      <c r="D50" s="7" t="s">
        <v>981</v>
      </c>
      <c r="E50" s="7" t="s">
        <v>929</v>
      </c>
      <c r="F50" s="8">
        <v>373079.74</v>
      </c>
      <c r="G50" s="9"/>
      <c r="H50" s="8">
        <f>SUM(OrderBal23[[#This Row],[Annual
(Actual)]:[Unpaid]])</f>
        <v>373079.74</v>
      </c>
    </row>
    <row r="51" spans="1:8" x14ac:dyDescent="0.25">
      <c r="A51" s="7" t="s">
        <v>552</v>
      </c>
      <c r="B51" s="7" t="s">
        <v>105</v>
      </c>
      <c r="C51" s="7" t="s">
        <v>106</v>
      </c>
      <c r="D51" s="7" t="s">
        <v>981</v>
      </c>
      <c r="E51" s="7" t="s">
        <v>929</v>
      </c>
      <c r="F51" s="8">
        <v>140207.5</v>
      </c>
      <c r="G51" s="9"/>
      <c r="H51" s="8">
        <f>SUM(OrderBal23[[#This Row],[Annual
(Actual)]:[Unpaid]])</f>
        <v>140207.5</v>
      </c>
    </row>
    <row r="52" spans="1:8" x14ac:dyDescent="0.25">
      <c r="A52" s="7" t="s">
        <v>553</v>
      </c>
      <c r="B52" s="7" t="s">
        <v>107</v>
      </c>
      <c r="C52" s="7" t="s">
        <v>108</v>
      </c>
      <c r="D52" s="7" t="s">
        <v>981</v>
      </c>
      <c r="E52" s="7" t="s">
        <v>929</v>
      </c>
      <c r="F52" s="8">
        <v>93508.54</v>
      </c>
      <c r="G52" s="9"/>
      <c r="H52" s="8">
        <f>SUM(OrderBal23[[#This Row],[Annual
(Actual)]:[Unpaid]])</f>
        <v>93508.54</v>
      </c>
    </row>
    <row r="53" spans="1:8" x14ac:dyDescent="0.25">
      <c r="A53" s="7" t="s">
        <v>554</v>
      </c>
      <c r="B53" s="7" t="s">
        <v>109</v>
      </c>
      <c r="C53" s="7" t="s">
        <v>110</v>
      </c>
      <c r="D53" s="7" t="s">
        <v>981</v>
      </c>
      <c r="E53" s="7" t="s">
        <v>929</v>
      </c>
      <c r="F53" s="8">
        <v>515421.13</v>
      </c>
      <c r="G53" s="9"/>
      <c r="H53" s="8">
        <f>SUM(OrderBal23[[#This Row],[Annual
(Actual)]:[Unpaid]])</f>
        <v>515421.13</v>
      </c>
    </row>
    <row r="54" spans="1:8" x14ac:dyDescent="0.25">
      <c r="A54" s="7" t="s">
        <v>555</v>
      </c>
      <c r="B54" s="7" t="s">
        <v>111</v>
      </c>
      <c r="C54" s="7" t="s">
        <v>112</v>
      </c>
      <c r="D54" s="7" t="s">
        <v>981</v>
      </c>
      <c r="E54" s="7" t="s">
        <v>929</v>
      </c>
      <c r="F54" s="8">
        <v>26372.35</v>
      </c>
      <c r="G54" s="9"/>
      <c r="H54" s="8">
        <f>SUM(OrderBal23[[#This Row],[Annual
(Actual)]:[Unpaid]])</f>
        <v>26372.35</v>
      </c>
    </row>
    <row r="55" spans="1:8" x14ac:dyDescent="0.25">
      <c r="A55" s="7" t="s">
        <v>556</v>
      </c>
      <c r="B55" s="7" t="s">
        <v>113</v>
      </c>
      <c r="C55" s="7" t="s">
        <v>114</v>
      </c>
      <c r="D55" s="7" t="s">
        <v>981</v>
      </c>
      <c r="E55" s="7" t="s">
        <v>881</v>
      </c>
      <c r="F55" s="8">
        <v>72421.929999999993</v>
      </c>
      <c r="G55" s="9"/>
      <c r="H55" s="8">
        <f>SUM(OrderBal23[[#This Row],[Annual
(Actual)]:[Unpaid]])</f>
        <v>72421.929999999993</v>
      </c>
    </row>
    <row r="56" spans="1:8" x14ac:dyDescent="0.25">
      <c r="A56" s="7" t="s">
        <v>557</v>
      </c>
      <c r="B56" s="7" t="s">
        <v>115</v>
      </c>
      <c r="C56" s="7" t="s">
        <v>116</v>
      </c>
      <c r="D56" s="7" t="s">
        <v>880</v>
      </c>
      <c r="E56" s="7" t="s">
        <v>929</v>
      </c>
      <c r="F56" s="8">
        <v>-0.03</v>
      </c>
      <c r="G56" s="9"/>
      <c r="H56" s="8">
        <f>SUM(OrderBal23[[#This Row],[Annual
(Actual)]:[Unpaid]])</f>
        <v>-0.03</v>
      </c>
    </row>
    <row r="57" spans="1:8" x14ac:dyDescent="0.25">
      <c r="A57" s="7" t="s">
        <v>558</v>
      </c>
      <c r="B57" s="7" t="s">
        <v>117</v>
      </c>
      <c r="C57" s="7" t="s">
        <v>118</v>
      </c>
      <c r="D57" s="7" t="s">
        <v>981</v>
      </c>
      <c r="E57" s="7" t="s">
        <v>929</v>
      </c>
      <c r="F57" s="8">
        <v>495034.57</v>
      </c>
      <c r="G57" s="9"/>
      <c r="H57" s="8">
        <f>SUM(OrderBal23[[#This Row],[Annual
(Actual)]:[Unpaid]])</f>
        <v>495034.57</v>
      </c>
    </row>
    <row r="58" spans="1:8" x14ac:dyDescent="0.25">
      <c r="A58" s="7" t="s">
        <v>559</v>
      </c>
      <c r="B58" s="7" t="s">
        <v>119</v>
      </c>
      <c r="C58" s="7" t="s">
        <v>120</v>
      </c>
      <c r="D58" s="7" t="s">
        <v>981</v>
      </c>
      <c r="E58" s="7" t="s">
        <v>929</v>
      </c>
      <c r="F58" s="8">
        <v>65645.62</v>
      </c>
      <c r="G58" s="9"/>
      <c r="H58" s="8">
        <f>SUM(OrderBal23[[#This Row],[Annual
(Actual)]:[Unpaid]])</f>
        <v>65645.62</v>
      </c>
    </row>
    <row r="59" spans="1:8" x14ac:dyDescent="0.25">
      <c r="A59" s="7" t="s">
        <v>560</v>
      </c>
      <c r="B59" s="7" t="s">
        <v>121</v>
      </c>
      <c r="C59" s="7" t="s">
        <v>122</v>
      </c>
      <c r="D59" s="7" t="s">
        <v>981</v>
      </c>
      <c r="E59" s="7" t="s">
        <v>929</v>
      </c>
      <c r="F59" s="8">
        <v>80061</v>
      </c>
      <c r="G59" s="9"/>
      <c r="H59" s="8">
        <f>SUM(OrderBal23[[#This Row],[Annual
(Actual)]:[Unpaid]])</f>
        <v>80061</v>
      </c>
    </row>
    <row r="60" spans="1:8" x14ac:dyDescent="0.25">
      <c r="A60" s="7" t="s">
        <v>561</v>
      </c>
      <c r="B60" s="7" t="s">
        <v>123</v>
      </c>
      <c r="C60" s="7" t="s">
        <v>124</v>
      </c>
      <c r="D60" s="7" t="s">
        <v>981</v>
      </c>
      <c r="E60" s="7" t="s">
        <v>929</v>
      </c>
      <c r="F60" s="8">
        <v>164668.01</v>
      </c>
      <c r="G60" s="9"/>
      <c r="H60" s="8">
        <f>SUM(OrderBal23[[#This Row],[Annual
(Actual)]:[Unpaid]])</f>
        <v>164668.01</v>
      </c>
    </row>
    <row r="61" spans="1:8" x14ac:dyDescent="0.25">
      <c r="A61" s="7" t="s">
        <v>562</v>
      </c>
      <c r="B61" s="7" t="s">
        <v>125</v>
      </c>
      <c r="C61" s="7" t="s">
        <v>126</v>
      </c>
      <c r="D61" s="7" t="s">
        <v>12</v>
      </c>
      <c r="E61" s="7" t="s">
        <v>929</v>
      </c>
      <c r="F61" s="8">
        <v>0.2</v>
      </c>
      <c r="G61" s="9"/>
      <c r="H61" s="8">
        <f>SUM(OrderBal23[[#This Row],[Annual
(Actual)]:[Unpaid]])</f>
        <v>0.2</v>
      </c>
    </row>
    <row r="62" spans="1:8" x14ac:dyDescent="0.25">
      <c r="A62" s="7" t="s">
        <v>563</v>
      </c>
      <c r="B62" s="7" t="s">
        <v>127</v>
      </c>
      <c r="C62" s="7" t="s">
        <v>126</v>
      </c>
      <c r="D62" s="7" t="s">
        <v>981</v>
      </c>
      <c r="E62" s="7" t="s">
        <v>929</v>
      </c>
      <c r="F62" s="8">
        <v>255720.31</v>
      </c>
      <c r="G62" s="9"/>
      <c r="H62" s="8">
        <f>SUM(OrderBal23[[#This Row],[Annual
(Actual)]:[Unpaid]])</f>
        <v>255720.31</v>
      </c>
    </row>
    <row r="63" spans="1:8" x14ac:dyDescent="0.25">
      <c r="A63" s="7" t="s">
        <v>564</v>
      </c>
      <c r="B63" s="7" t="s">
        <v>128</v>
      </c>
      <c r="C63" s="7" t="s">
        <v>126</v>
      </c>
      <c r="D63" s="7" t="s">
        <v>981</v>
      </c>
      <c r="E63" s="7" t="s">
        <v>929</v>
      </c>
      <c r="F63" s="8">
        <v>154537.89000000001</v>
      </c>
      <c r="G63" s="9"/>
      <c r="H63" s="8">
        <f>SUM(OrderBal23[[#This Row],[Annual
(Actual)]:[Unpaid]])</f>
        <v>154537.89000000001</v>
      </c>
    </row>
    <row r="64" spans="1:8" x14ac:dyDescent="0.25">
      <c r="A64" s="7" t="s">
        <v>565</v>
      </c>
      <c r="B64" s="7" t="s">
        <v>129</v>
      </c>
      <c r="C64" s="7" t="s">
        <v>130</v>
      </c>
      <c r="D64" s="7" t="s">
        <v>981</v>
      </c>
      <c r="E64" s="7" t="s">
        <v>929</v>
      </c>
      <c r="F64" s="8">
        <v>82353.02</v>
      </c>
      <c r="G64" s="9"/>
      <c r="H64" s="8">
        <f>SUM(OrderBal23[[#This Row],[Annual
(Actual)]:[Unpaid]])</f>
        <v>82353.02</v>
      </c>
    </row>
    <row r="65" spans="1:8" x14ac:dyDescent="0.25">
      <c r="A65" s="7" t="s">
        <v>914</v>
      </c>
      <c r="B65" s="7" t="s">
        <v>915</v>
      </c>
      <c r="C65" s="7" t="s">
        <v>130</v>
      </c>
      <c r="D65" s="7" t="s">
        <v>981</v>
      </c>
      <c r="E65" s="7" t="s">
        <v>929</v>
      </c>
      <c r="F65" s="8">
        <v>35642.6</v>
      </c>
      <c r="G65" s="9"/>
      <c r="H65" s="8">
        <f>SUM(OrderBal23[[#This Row],[Annual
(Actual)]:[Unpaid]])</f>
        <v>35642.6</v>
      </c>
    </row>
    <row r="66" spans="1:8" x14ac:dyDescent="0.25">
      <c r="A66" s="7" t="s">
        <v>566</v>
      </c>
      <c r="B66" s="7" t="s">
        <v>131</v>
      </c>
      <c r="C66" s="7" t="s">
        <v>130</v>
      </c>
      <c r="D66" s="7" t="s">
        <v>981</v>
      </c>
      <c r="E66" s="7" t="s">
        <v>929</v>
      </c>
      <c r="F66" s="8">
        <v>817460.73</v>
      </c>
      <c r="G66" s="9"/>
      <c r="H66" s="8">
        <f>SUM(OrderBal23[[#This Row],[Annual
(Actual)]:[Unpaid]])</f>
        <v>817460.73</v>
      </c>
    </row>
    <row r="67" spans="1:8" x14ac:dyDescent="0.25">
      <c r="A67" s="7" t="s">
        <v>567</v>
      </c>
      <c r="B67" s="7" t="s">
        <v>952</v>
      </c>
      <c r="C67" s="7" t="s">
        <v>133</v>
      </c>
      <c r="D67" s="7" t="s">
        <v>981</v>
      </c>
      <c r="E67" s="7" t="s">
        <v>929</v>
      </c>
      <c r="F67" s="8">
        <v>140719.67999999999</v>
      </c>
      <c r="G67" s="9"/>
      <c r="H67" s="8">
        <f>SUM(OrderBal23[[#This Row],[Annual
(Actual)]:[Unpaid]])</f>
        <v>140719.67999999999</v>
      </c>
    </row>
    <row r="68" spans="1:8" x14ac:dyDescent="0.25">
      <c r="A68" s="7" t="s">
        <v>568</v>
      </c>
      <c r="B68" s="7" t="s">
        <v>134</v>
      </c>
      <c r="C68" s="7" t="s">
        <v>135</v>
      </c>
      <c r="D68" s="7" t="s">
        <v>981</v>
      </c>
      <c r="E68" s="7" t="s">
        <v>929</v>
      </c>
      <c r="F68" s="8">
        <v>452330.38</v>
      </c>
      <c r="G68" s="9"/>
      <c r="H68" s="8">
        <f>SUM(OrderBal23[[#This Row],[Annual
(Actual)]:[Unpaid]])</f>
        <v>452330.38</v>
      </c>
    </row>
    <row r="69" spans="1:8" x14ac:dyDescent="0.25">
      <c r="A69" s="7" t="s">
        <v>569</v>
      </c>
      <c r="B69" s="7" t="s">
        <v>136</v>
      </c>
      <c r="C69" s="7" t="s">
        <v>137</v>
      </c>
      <c r="D69" s="7" t="s">
        <v>981</v>
      </c>
      <c r="E69" s="7" t="s">
        <v>881</v>
      </c>
      <c r="F69" s="8">
        <v>98039.17</v>
      </c>
      <c r="G69" s="9"/>
      <c r="H69" s="8">
        <f>SUM(OrderBal23[[#This Row],[Annual
(Actual)]:[Unpaid]])</f>
        <v>98039.17</v>
      </c>
    </row>
    <row r="70" spans="1:8" x14ac:dyDescent="0.25">
      <c r="A70" s="7" t="s">
        <v>570</v>
      </c>
      <c r="B70" s="7" t="s">
        <v>138</v>
      </c>
      <c r="C70" s="7" t="s">
        <v>139</v>
      </c>
      <c r="D70" s="7" t="s">
        <v>981</v>
      </c>
      <c r="E70" s="7" t="s">
        <v>929</v>
      </c>
      <c r="F70" s="8">
        <v>192492.98</v>
      </c>
      <c r="G70" s="9"/>
      <c r="H70" s="8">
        <f>SUM(OrderBal23[[#This Row],[Annual
(Actual)]:[Unpaid]])</f>
        <v>192492.98</v>
      </c>
    </row>
    <row r="71" spans="1:8" x14ac:dyDescent="0.25">
      <c r="A71" s="7" t="s">
        <v>571</v>
      </c>
      <c r="B71" s="7" t="s">
        <v>140</v>
      </c>
      <c r="C71" s="7" t="s">
        <v>141</v>
      </c>
      <c r="D71" s="7" t="s">
        <v>981</v>
      </c>
      <c r="E71" s="7" t="s">
        <v>929</v>
      </c>
      <c r="F71" s="8">
        <v>422982.2</v>
      </c>
      <c r="G71" s="9"/>
      <c r="H71" s="8">
        <f>SUM(OrderBal23[[#This Row],[Annual
(Actual)]:[Unpaid]])</f>
        <v>422982.2</v>
      </c>
    </row>
    <row r="72" spans="1:8" x14ac:dyDescent="0.25">
      <c r="A72" s="7" t="s">
        <v>572</v>
      </c>
      <c r="B72" s="7" t="s">
        <v>142</v>
      </c>
      <c r="C72" s="7" t="s">
        <v>143</v>
      </c>
      <c r="D72" s="7" t="s">
        <v>981</v>
      </c>
      <c r="E72" s="7" t="s">
        <v>929</v>
      </c>
      <c r="F72" s="8">
        <v>199733.39</v>
      </c>
      <c r="G72" s="9"/>
      <c r="H72" s="8">
        <f>SUM(OrderBal23[[#This Row],[Annual
(Actual)]:[Unpaid]])</f>
        <v>199733.39</v>
      </c>
    </row>
    <row r="73" spans="1:8" x14ac:dyDescent="0.25">
      <c r="A73" s="7" t="s">
        <v>573</v>
      </c>
      <c r="B73" s="7" t="s">
        <v>144</v>
      </c>
      <c r="C73" s="7" t="s">
        <v>145</v>
      </c>
      <c r="D73" s="7" t="s">
        <v>146</v>
      </c>
      <c r="E73" s="7" t="s">
        <v>929</v>
      </c>
      <c r="F73" s="8">
        <v>-0.03</v>
      </c>
      <c r="G73" s="9"/>
      <c r="H73" s="8">
        <f>SUM(OrderBal23[[#This Row],[Annual
(Actual)]:[Unpaid]])</f>
        <v>-0.03</v>
      </c>
    </row>
    <row r="74" spans="1:8" x14ac:dyDescent="0.25">
      <c r="A74" s="7" t="s">
        <v>574</v>
      </c>
      <c r="B74" s="7" t="s">
        <v>147</v>
      </c>
      <c r="C74" s="7" t="s">
        <v>148</v>
      </c>
      <c r="D74" s="7" t="s">
        <v>981</v>
      </c>
      <c r="E74" s="7" t="s">
        <v>929</v>
      </c>
      <c r="F74" s="8">
        <v>151929.4</v>
      </c>
      <c r="G74" s="9"/>
      <c r="H74" s="8">
        <f>SUM(OrderBal23[[#This Row],[Annual
(Actual)]:[Unpaid]])</f>
        <v>151929.4</v>
      </c>
    </row>
    <row r="75" spans="1:8" x14ac:dyDescent="0.25">
      <c r="A75" s="7" t="s">
        <v>575</v>
      </c>
      <c r="B75" s="7" t="s">
        <v>149</v>
      </c>
      <c r="C75" s="7" t="s">
        <v>150</v>
      </c>
      <c r="D75" s="7" t="s">
        <v>981</v>
      </c>
      <c r="E75" s="7" t="s">
        <v>929</v>
      </c>
      <c r="F75" s="8">
        <v>731992.85</v>
      </c>
      <c r="G75" s="9"/>
      <c r="H75" s="8">
        <f>SUM(OrderBal23[[#This Row],[Annual
(Actual)]:[Unpaid]])</f>
        <v>731992.85</v>
      </c>
    </row>
    <row r="76" spans="1:8" x14ac:dyDescent="0.25">
      <c r="A76" s="7" t="s">
        <v>576</v>
      </c>
      <c r="B76" s="7" t="s">
        <v>151</v>
      </c>
      <c r="C76" s="7" t="s">
        <v>152</v>
      </c>
      <c r="D76" s="7" t="s">
        <v>981</v>
      </c>
      <c r="E76" s="7" t="s">
        <v>881</v>
      </c>
      <c r="F76" s="8">
        <v>706024.02</v>
      </c>
      <c r="G76" s="10"/>
      <c r="H76" s="8">
        <f>SUM(OrderBal23[[#This Row],[Annual
(Actual)]:[Unpaid]])</f>
        <v>706024.02</v>
      </c>
    </row>
    <row r="77" spans="1:8" x14ac:dyDescent="0.25">
      <c r="A77" s="7" t="s">
        <v>939</v>
      </c>
      <c r="B77" s="7" t="s">
        <v>940</v>
      </c>
      <c r="C77" s="7" t="s">
        <v>941</v>
      </c>
      <c r="D77" s="7" t="s">
        <v>981</v>
      </c>
      <c r="E77" s="7" t="s">
        <v>929</v>
      </c>
      <c r="F77" s="8">
        <v>186764.72</v>
      </c>
      <c r="G77" s="10"/>
      <c r="H77" s="8">
        <f>SUM(OrderBal23[[#This Row],[Annual
(Actual)]:[Unpaid]])</f>
        <v>186764.72</v>
      </c>
    </row>
    <row r="78" spans="1:8" x14ac:dyDescent="0.25">
      <c r="A78" s="7" t="s">
        <v>577</v>
      </c>
      <c r="B78" s="7" t="s">
        <v>153</v>
      </c>
      <c r="C78" s="7" t="s">
        <v>154</v>
      </c>
      <c r="D78" s="7" t="s">
        <v>841</v>
      </c>
      <c r="E78" s="7" t="s">
        <v>929</v>
      </c>
      <c r="F78" s="8">
        <v>0.12</v>
      </c>
      <c r="G78" s="11"/>
      <c r="H78" s="8">
        <f>SUM(OrderBal23[[#This Row],[Annual
(Actual)]:[Unpaid]])</f>
        <v>0.12</v>
      </c>
    </row>
    <row r="79" spans="1:8" x14ac:dyDescent="0.25">
      <c r="A79" s="7" t="s">
        <v>578</v>
      </c>
      <c r="B79" s="7" t="s">
        <v>155</v>
      </c>
      <c r="C79" s="7" t="s">
        <v>156</v>
      </c>
      <c r="D79" s="7" t="s">
        <v>880</v>
      </c>
      <c r="E79" s="7" t="s">
        <v>929</v>
      </c>
      <c r="F79" s="8">
        <v>-0.02</v>
      </c>
      <c r="G79" s="9"/>
      <c r="H79" s="8">
        <f>SUM(OrderBal23[[#This Row],[Annual
(Actual)]:[Unpaid]])</f>
        <v>-0.02</v>
      </c>
    </row>
    <row r="80" spans="1:8" x14ac:dyDescent="0.25">
      <c r="A80" s="7" t="s">
        <v>579</v>
      </c>
      <c r="B80" s="7" t="s">
        <v>157</v>
      </c>
      <c r="C80" s="7" t="s">
        <v>158</v>
      </c>
      <c r="D80" s="7" t="s">
        <v>981</v>
      </c>
      <c r="E80" s="7" t="s">
        <v>929</v>
      </c>
      <c r="F80" s="8">
        <v>40593.78</v>
      </c>
      <c r="G80" s="9"/>
      <c r="H80" s="8">
        <f>SUM(OrderBal23[[#This Row],[Annual
(Actual)]:[Unpaid]])</f>
        <v>40593.78</v>
      </c>
    </row>
    <row r="81" spans="1:8" x14ac:dyDescent="0.25">
      <c r="A81" s="7" t="s">
        <v>580</v>
      </c>
      <c r="B81" s="7" t="s">
        <v>159</v>
      </c>
      <c r="C81" s="7" t="s">
        <v>160</v>
      </c>
      <c r="D81" s="7" t="s">
        <v>981</v>
      </c>
      <c r="E81" s="7" t="s">
        <v>929</v>
      </c>
      <c r="F81" s="8">
        <v>687494.1</v>
      </c>
      <c r="G81" s="9"/>
      <c r="H81" s="8">
        <f>SUM(OrderBal23[[#This Row],[Annual
(Actual)]:[Unpaid]])</f>
        <v>687494.1</v>
      </c>
    </row>
    <row r="82" spans="1:8" x14ac:dyDescent="0.25">
      <c r="A82" s="7" t="s">
        <v>581</v>
      </c>
      <c r="B82" s="7" t="s">
        <v>916</v>
      </c>
      <c r="C82" s="7" t="s">
        <v>162</v>
      </c>
      <c r="D82" s="7" t="s">
        <v>912</v>
      </c>
      <c r="E82" s="7" t="s">
        <v>929</v>
      </c>
      <c r="F82" s="8">
        <v>639485.51</v>
      </c>
      <c r="G82" s="9"/>
      <c r="H82" s="8">
        <f>SUM(OrderBal23[[#This Row],[Annual
(Actual)]:[Unpaid]])</f>
        <v>639485.51</v>
      </c>
    </row>
    <row r="83" spans="1:8" x14ac:dyDescent="0.25">
      <c r="A83" s="7" t="s">
        <v>582</v>
      </c>
      <c r="B83" s="7" t="s">
        <v>163</v>
      </c>
      <c r="C83" s="7" t="s">
        <v>164</v>
      </c>
      <c r="D83" s="7" t="s">
        <v>981</v>
      </c>
      <c r="E83" s="7" t="s">
        <v>929</v>
      </c>
      <c r="F83" s="8">
        <v>112944.08</v>
      </c>
      <c r="G83" s="9"/>
      <c r="H83" s="8">
        <f>SUM(OrderBal23[[#This Row],[Annual
(Actual)]:[Unpaid]])</f>
        <v>112944.08</v>
      </c>
    </row>
    <row r="84" spans="1:8" x14ac:dyDescent="0.25">
      <c r="A84" s="7" t="s">
        <v>583</v>
      </c>
      <c r="B84" s="7" t="s">
        <v>165</v>
      </c>
      <c r="C84" s="7" t="s">
        <v>166</v>
      </c>
      <c r="D84" s="7" t="s">
        <v>981</v>
      </c>
      <c r="E84" s="7" t="s">
        <v>929</v>
      </c>
      <c r="F84" s="8">
        <v>715000</v>
      </c>
      <c r="G84" s="9"/>
      <c r="H84" s="8">
        <f>SUM(OrderBal23[[#This Row],[Annual
(Actual)]:[Unpaid]])</f>
        <v>715000</v>
      </c>
    </row>
    <row r="85" spans="1:8" x14ac:dyDescent="0.25">
      <c r="A85" s="7" t="s">
        <v>584</v>
      </c>
      <c r="B85" s="7" t="s">
        <v>167</v>
      </c>
      <c r="C85" s="7" t="s">
        <v>168</v>
      </c>
      <c r="D85" s="7" t="s">
        <v>981</v>
      </c>
      <c r="E85" s="7" t="s">
        <v>929</v>
      </c>
      <c r="F85" s="8">
        <v>38756.949999999997</v>
      </c>
      <c r="G85" s="9"/>
      <c r="H85" s="8">
        <f>SUM(OrderBal23[[#This Row],[Annual
(Actual)]:[Unpaid]])</f>
        <v>38756.949999999997</v>
      </c>
    </row>
    <row r="86" spans="1:8" x14ac:dyDescent="0.25">
      <c r="A86" s="7" t="s">
        <v>585</v>
      </c>
      <c r="B86" s="7" t="s">
        <v>169</v>
      </c>
      <c r="C86" s="7" t="s">
        <v>168</v>
      </c>
      <c r="D86" s="7" t="s">
        <v>981</v>
      </c>
      <c r="E86" s="7" t="s">
        <v>929</v>
      </c>
      <c r="F86" s="8">
        <v>316666.52</v>
      </c>
      <c r="G86" s="9"/>
      <c r="H86" s="8">
        <f>SUM(OrderBal23[[#This Row],[Annual
(Actual)]:[Unpaid]])</f>
        <v>316666.52</v>
      </c>
    </row>
    <row r="87" spans="1:8" x14ac:dyDescent="0.25">
      <c r="A87" s="7" t="s">
        <v>586</v>
      </c>
      <c r="B87" s="7" t="s">
        <v>170</v>
      </c>
      <c r="C87" s="7" t="s">
        <v>171</v>
      </c>
      <c r="D87" s="7" t="s">
        <v>981</v>
      </c>
      <c r="E87" s="7" t="s">
        <v>929</v>
      </c>
      <c r="F87" s="8">
        <v>277045.46999999997</v>
      </c>
      <c r="G87" s="9"/>
      <c r="H87" s="8">
        <f>SUM(OrderBal23[[#This Row],[Annual
(Actual)]:[Unpaid]])</f>
        <v>277045.46999999997</v>
      </c>
    </row>
    <row r="88" spans="1:8" x14ac:dyDescent="0.25">
      <c r="A88" s="7" t="s">
        <v>587</v>
      </c>
      <c r="B88" s="7" t="s">
        <v>172</v>
      </c>
      <c r="C88" s="7" t="s">
        <v>173</v>
      </c>
      <c r="D88" s="7" t="s">
        <v>981</v>
      </c>
      <c r="E88" s="7" t="s">
        <v>929</v>
      </c>
      <c r="F88" s="8">
        <v>51582.81</v>
      </c>
      <c r="G88" s="9"/>
      <c r="H88" s="8">
        <f>SUM(OrderBal23[[#This Row],[Annual
(Actual)]:[Unpaid]])</f>
        <v>51582.81</v>
      </c>
    </row>
    <row r="89" spans="1:8" x14ac:dyDescent="0.25">
      <c r="A89" s="7" t="s">
        <v>589</v>
      </c>
      <c r="B89" s="7" t="s">
        <v>176</v>
      </c>
      <c r="C89" s="7" t="s">
        <v>177</v>
      </c>
      <c r="D89" s="7" t="s">
        <v>812</v>
      </c>
      <c r="E89" s="7" t="s">
        <v>881</v>
      </c>
      <c r="F89" s="8">
        <v>-0.06</v>
      </c>
      <c r="G89" s="9"/>
      <c r="H89" s="8">
        <f>SUM(OrderBal23[[#This Row],[Annual
(Actual)]:[Unpaid]])</f>
        <v>-0.06</v>
      </c>
    </row>
    <row r="90" spans="1:8" x14ac:dyDescent="0.25">
      <c r="A90" s="7" t="s">
        <v>590</v>
      </c>
      <c r="B90" s="7" t="s">
        <v>178</v>
      </c>
      <c r="C90" s="7" t="s">
        <v>179</v>
      </c>
      <c r="D90" s="7" t="s">
        <v>26</v>
      </c>
      <c r="E90" s="7" t="s">
        <v>929</v>
      </c>
      <c r="F90" s="8">
        <v>-0.16</v>
      </c>
      <c r="G90" s="9"/>
      <c r="H90" s="8">
        <f>SUM(OrderBal23[[#This Row],[Annual
(Actual)]:[Unpaid]])</f>
        <v>-0.16</v>
      </c>
    </row>
    <row r="91" spans="1:8" ht="13.5" customHeight="1" x14ac:dyDescent="0.25">
      <c r="A91" s="7" t="s">
        <v>591</v>
      </c>
      <c r="B91" s="7" t="s">
        <v>180</v>
      </c>
      <c r="C91" s="7" t="s">
        <v>181</v>
      </c>
      <c r="D91" s="7" t="s">
        <v>981</v>
      </c>
      <c r="E91" s="7" t="s">
        <v>881</v>
      </c>
      <c r="F91" s="8">
        <v>225731.41</v>
      </c>
      <c r="G91" s="9"/>
      <c r="H91" s="8">
        <f>SUM(OrderBal23[[#This Row],[Annual
(Actual)]:[Unpaid]])</f>
        <v>225731.41</v>
      </c>
    </row>
    <row r="92" spans="1:8" ht="12" customHeight="1" x14ac:dyDescent="0.25">
      <c r="A92" s="7" t="s">
        <v>592</v>
      </c>
      <c r="B92" s="7" t="s">
        <v>182</v>
      </c>
      <c r="C92" s="7" t="s">
        <v>183</v>
      </c>
      <c r="D92" s="7" t="s">
        <v>981</v>
      </c>
      <c r="E92" s="7" t="s">
        <v>929</v>
      </c>
      <c r="F92" s="8">
        <v>191516.48</v>
      </c>
      <c r="G92" s="9"/>
      <c r="H92" s="8">
        <f>SUM(OrderBal23[[#This Row],[Annual
(Actual)]:[Unpaid]])</f>
        <v>191516.48</v>
      </c>
    </row>
    <row r="93" spans="1:8" x14ac:dyDescent="0.25">
      <c r="A93" s="7" t="s">
        <v>824</v>
      </c>
      <c r="B93" s="7" t="s">
        <v>825</v>
      </c>
      <c r="C93" s="7" t="s">
        <v>826</v>
      </c>
      <c r="D93" s="7" t="s">
        <v>981</v>
      </c>
      <c r="E93" s="7" t="s">
        <v>929</v>
      </c>
      <c r="F93" s="8">
        <v>1227074.3899999999</v>
      </c>
      <c r="G93" s="9"/>
      <c r="H93" s="8">
        <f>SUM(OrderBal23[[#This Row],[Annual
(Actual)]:[Unpaid]])</f>
        <v>1227074.3899999999</v>
      </c>
    </row>
    <row r="94" spans="1:8" x14ac:dyDescent="0.25">
      <c r="A94" s="7" t="s">
        <v>593</v>
      </c>
      <c r="B94" s="7" t="s">
        <v>184</v>
      </c>
      <c r="C94" s="7" t="s">
        <v>185</v>
      </c>
      <c r="D94" s="7" t="s">
        <v>981</v>
      </c>
      <c r="E94" s="7" t="s">
        <v>929</v>
      </c>
      <c r="F94" s="8">
        <v>623080.53</v>
      </c>
      <c r="G94" s="9"/>
      <c r="H94" s="8">
        <f>SUM(OrderBal23[[#This Row],[Annual
(Actual)]:[Unpaid]])</f>
        <v>623080.53</v>
      </c>
    </row>
    <row r="95" spans="1:8" x14ac:dyDescent="0.25">
      <c r="A95" s="7" t="s">
        <v>594</v>
      </c>
      <c r="B95" s="7" t="s">
        <v>186</v>
      </c>
      <c r="C95" s="7" t="s">
        <v>187</v>
      </c>
      <c r="D95" s="7" t="s">
        <v>981</v>
      </c>
      <c r="E95" s="7" t="s">
        <v>929</v>
      </c>
      <c r="F95" s="8">
        <v>190005.02</v>
      </c>
      <c r="G95" s="9"/>
      <c r="H95" s="8">
        <f>SUM(OrderBal23[[#This Row],[Annual
(Actual)]:[Unpaid]])</f>
        <v>190005.02</v>
      </c>
    </row>
    <row r="96" spans="1:8" x14ac:dyDescent="0.25">
      <c r="A96" s="7" t="s">
        <v>595</v>
      </c>
      <c r="B96" s="7" t="s">
        <v>188</v>
      </c>
      <c r="C96" s="7" t="s">
        <v>189</v>
      </c>
      <c r="D96" s="7" t="s">
        <v>981</v>
      </c>
      <c r="E96" s="7" t="s">
        <v>929</v>
      </c>
      <c r="F96" s="8">
        <v>49915.35</v>
      </c>
      <c r="G96" s="9"/>
      <c r="H96" s="8">
        <f>SUM(OrderBal23[[#This Row],[Annual
(Actual)]:[Unpaid]])</f>
        <v>49915.35</v>
      </c>
    </row>
    <row r="97" spans="1:8" x14ac:dyDescent="0.25">
      <c r="A97" s="7" t="s">
        <v>596</v>
      </c>
      <c r="B97" s="7" t="s">
        <v>190</v>
      </c>
      <c r="C97" s="7" t="s">
        <v>191</v>
      </c>
      <c r="D97" s="7" t="s">
        <v>981</v>
      </c>
      <c r="E97" s="7" t="s">
        <v>881</v>
      </c>
      <c r="F97" s="8">
        <v>31310.3</v>
      </c>
      <c r="G97" s="9"/>
      <c r="H97" s="8">
        <f>SUM(OrderBal23[[#This Row],[Annual
(Actual)]:[Unpaid]])</f>
        <v>31310.3</v>
      </c>
    </row>
    <row r="98" spans="1:8" x14ac:dyDescent="0.25">
      <c r="A98" s="7" t="s">
        <v>597</v>
      </c>
      <c r="B98" s="7" t="s">
        <v>192</v>
      </c>
      <c r="C98" s="7" t="s">
        <v>193</v>
      </c>
      <c r="D98" s="7" t="s">
        <v>981</v>
      </c>
      <c r="E98" s="7" t="s">
        <v>929</v>
      </c>
      <c r="F98" s="8">
        <v>79577</v>
      </c>
      <c r="G98" s="9"/>
      <c r="H98" s="8">
        <f>SUM(OrderBal23[[#This Row],[Annual
(Actual)]:[Unpaid]])</f>
        <v>79577</v>
      </c>
    </row>
    <row r="99" spans="1:8" x14ac:dyDescent="0.25">
      <c r="A99" s="7" t="s">
        <v>598</v>
      </c>
      <c r="B99" s="7" t="s">
        <v>194</v>
      </c>
      <c r="C99" s="7" t="s">
        <v>195</v>
      </c>
      <c r="D99" s="7" t="s">
        <v>960</v>
      </c>
      <c r="E99" s="7" t="s">
        <v>929</v>
      </c>
      <c r="F99" s="8">
        <v>128216</v>
      </c>
      <c r="G99" s="9"/>
      <c r="H99" s="8">
        <f>SUM(OrderBal23[[#This Row],[Annual
(Actual)]:[Unpaid]])</f>
        <v>128216</v>
      </c>
    </row>
    <row r="100" spans="1:8" x14ac:dyDescent="0.25">
      <c r="A100" s="7" t="s">
        <v>599</v>
      </c>
      <c r="B100" s="7" t="s">
        <v>196</v>
      </c>
      <c r="C100" s="7" t="s">
        <v>197</v>
      </c>
      <c r="D100" s="7" t="s">
        <v>981</v>
      </c>
      <c r="E100" s="7" t="s">
        <v>48</v>
      </c>
      <c r="F100" s="8">
        <v>299999.98</v>
      </c>
      <c r="G100" s="9"/>
      <c r="H100" s="8">
        <f>SUM(OrderBal23[[#This Row],[Annual
(Actual)]:[Unpaid]])</f>
        <v>299999.98</v>
      </c>
    </row>
    <row r="101" spans="1:8" x14ac:dyDescent="0.25">
      <c r="A101" s="7" t="s">
        <v>600</v>
      </c>
      <c r="B101" s="7" t="s">
        <v>198</v>
      </c>
      <c r="C101" s="7" t="s">
        <v>199</v>
      </c>
      <c r="D101" s="7" t="s">
        <v>981</v>
      </c>
      <c r="E101" s="7" t="s">
        <v>929</v>
      </c>
      <c r="F101" s="8">
        <v>136728.28</v>
      </c>
      <c r="G101" s="9"/>
      <c r="H101" s="8">
        <f>SUM(OrderBal23[[#This Row],[Annual
(Actual)]:[Unpaid]])</f>
        <v>136728.28</v>
      </c>
    </row>
    <row r="102" spans="1:8" x14ac:dyDescent="0.25">
      <c r="A102" s="7" t="s">
        <v>601</v>
      </c>
      <c r="B102" s="7" t="s">
        <v>200</v>
      </c>
      <c r="C102" s="7" t="s">
        <v>201</v>
      </c>
      <c r="D102" s="7" t="s">
        <v>981</v>
      </c>
      <c r="E102" s="7" t="s">
        <v>929</v>
      </c>
      <c r="F102" s="8">
        <v>229530.03</v>
      </c>
      <c r="G102" s="9"/>
      <c r="H102" s="8">
        <f>SUM(OrderBal23[[#This Row],[Annual
(Actual)]:[Unpaid]])</f>
        <v>229530.03</v>
      </c>
    </row>
    <row r="103" spans="1:8" x14ac:dyDescent="0.25">
      <c r="A103" s="7" t="s">
        <v>602</v>
      </c>
      <c r="B103" s="7" t="s">
        <v>202</v>
      </c>
      <c r="C103" s="7" t="s">
        <v>203</v>
      </c>
      <c r="D103" s="7" t="s">
        <v>204</v>
      </c>
      <c r="E103" s="7" t="s">
        <v>881</v>
      </c>
      <c r="F103" s="8">
        <v>-0.17</v>
      </c>
      <c r="G103" s="12"/>
      <c r="H103" s="8">
        <f>SUM(OrderBal23[[#This Row],[Annual
(Actual)]:[Unpaid]])</f>
        <v>-0.17</v>
      </c>
    </row>
    <row r="104" spans="1:8" x14ac:dyDescent="0.25">
      <c r="A104" s="7" t="s">
        <v>603</v>
      </c>
      <c r="B104" s="7" t="s">
        <v>205</v>
      </c>
      <c r="C104" s="7" t="s">
        <v>206</v>
      </c>
      <c r="D104" s="7" t="s">
        <v>981</v>
      </c>
      <c r="E104" s="7" t="s">
        <v>48</v>
      </c>
      <c r="F104" s="8">
        <v>594264.18000000005</v>
      </c>
      <c r="G104" s="9"/>
      <c r="H104" s="8">
        <f>SUM(OrderBal23[[#This Row],[Annual
(Actual)]:[Unpaid]])</f>
        <v>594264.18000000005</v>
      </c>
    </row>
    <row r="105" spans="1:8" x14ac:dyDescent="0.25">
      <c r="A105" s="7" t="s">
        <v>604</v>
      </c>
      <c r="B105" s="7" t="s">
        <v>207</v>
      </c>
      <c r="C105" s="7" t="s">
        <v>208</v>
      </c>
      <c r="D105" s="7" t="s">
        <v>981</v>
      </c>
      <c r="E105" s="7" t="s">
        <v>929</v>
      </c>
      <c r="F105" s="8">
        <v>288166.73</v>
      </c>
      <c r="G105" s="9"/>
      <c r="H105" s="8">
        <f>SUM(OrderBal23[[#This Row],[Annual
(Actual)]:[Unpaid]])</f>
        <v>288166.73</v>
      </c>
    </row>
    <row r="106" spans="1:8" x14ac:dyDescent="0.25">
      <c r="A106" s="7" t="s">
        <v>605</v>
      </c>
      <c r="B106" s="7" t="s">
        <v>209</v>
      </c>
      <c r="C106" s="7" t="s">
        <v>208</v>
      </c>
      <c r="D106" s="7" t="s">
        <v>981</v>
      </c>
      <c r="E106" s="7" t="s">
        <v>929</v>
      </c>
      <c r="F106" s="8">
        <v>1032000</v>
      </c>
      <c r="G106" s="9"/>
      <c r="H106" s="8">
        <f>SUM(OrderBal23[[#This Row],[Annual
(Actual)]:[Unpaid]])</f>
        <v>1032000</v>
      </c>
    </row>
    <row r="107" spans="1:8" x14ac:dyDescent="0.25">
      <c r="A107" s="7" t="s">
        <v>606</v>
      </c>
      <c r="B107" s="7" t="s">
        <v>210</v>
      </c>
      <c r="C107" s="7" t="s">
        <v>211</v>
      </c>
      <c r="D107" s="7" t="s">
        <v>981</v>
      </c>
      <c r="E107" s="7" t="s">
        <v>881</v>
      </c>
      <c r="F107" s="8">
        <v>297304.28999999998</v>
      </c>
      <c r="G107" s="9"/>
      <c r="H107" s="8">
        <f>SUM(OrderBal23[[#This Row],[Annual
(Actual)]:[Unpaid]])</f>
        <v>297304.28999999998</v>
      </c>
    </row>
    <row r="108" spans="1:8" x14ac:dyDescent="0.25">
      <c r="A108" s="7" t="s">
        <v>607</v>
      </c>
      <c r="B108" s="7" t="s">
        <v>212</v>
      </c>
      <c r="C108" s="7" t="s">
        <v>213</v>
      </c>
      <c r="D108" s="7" t="s">
        <v>981</v>
      </c>
      <c r="E108" s="7" t="s">
        <v>881</v>
      </c>
      <c r="F108" s="8">
        <v>94966.64</v>
      </c>
      <c r="G108" s="9"/>
      <c r="H108" s="8">
        <f>SUM(OrderBal23[[#This Row],[Annual
(Actual)]:[Unpaid]])</f>
        <v>94966.64</v>
      </c>
    </row>
    <row r="109" spans="1:8" x14ac:dyDescent="0.25">
      <c r="A109" s="7" t="s">
        <v>608</v>
      </c>
      <c r="B109" s="7" t="s">
        <v>214</v>
      </c>
      <c r="C109" s="7" t="s">
        <v>215</v>
      </c>
      <c r="D109" s="7" t="s">
        <v>981</v>
      </c>
      <c r="E109" s="7" t="s">
        <v>929</v>
      </c>
      <c r="F109" s="8">
        <v>409049.21</v>
      </c>
      <c r="G109" s="9"/>
      <c r="H109" s="8">
        <f>SUM(OrderBal23[[#This Row],[Annual
(Actual)]:[Unpaid]])</f>
        <v>409049.21</v>
      </c>
    </row>
    <row r="110" spans="1:8" x14ac:dyDescent="0.25">
      <c r="A110" s="7" t="s">
        <v>609</v>
      </c>
      <c r="B110" s="7" t="s">
        <v>217</v>
      </c>
      <c r="C110" s="7" t="s">
        <v>218</v>
      </c>
      <c r="D110" s="7" t="s">
        <v>981</v>
      </c>
      <c r="E110" s="7" t="s">
        <v>929</v>
      </c>
      <c r="F110" s="8">
        <v>55622.99</v>
      </c>
      <c r="G110" s="9"/>
      <c r="H110" s="8">
        <f>SUM(OrderBal23[[#This Row],[Annual
(Actual)]:[Unpaid]])</f>
        <v>55622.99</v>
      </c>
    </row>
    <row r="111" spans="1:8" x14ac:dyDescent="0.25">
      <c r="A111" s="7" t="s">
        <v>610</v>
      </c>
      <c r="B111" s="7" t="s">
        <v>219</v>
      </c>
      <c r="C111" s="7" t="s">
        <v>220</v>
      </c>
      <c r="D111" s="7" t="s">
        <v>981</v>
      </c>
      <c r="E111" s="7" t="s">
        <v>929</v>
      </c>
      <c r="F111" s="8">
        <v>198355.85</v>
      </c>
      <c r="G111" s="9"/>
      <c r="H111" s="8">
        <f>SUM(OrderBal23[[#This Row],[Annual
(Actual)]:[Unpaid]])</f>
        <v>198355.85</v>
      </c>
    </row>
    <row r="112" spans="1:8" x14ac:dyDescent="0.25">
      <c r="A112" s="7" t="s">
        <v>611</v>
      </c>
      <c r="B112" s="7" t="s">
        <v>221</v>
      </c>
      <c r="C112" s="7" t="s">
        <v>222</v>
      </c>
      <c r="D112" s="7" t="s">
        <v>981</v>
      </c>
      <c r="E112" s="7" t="s">
        <v>929</v>
      </c>
      <c r="F112" s="8">
        <v>209450.36</v>
      </c>
      <c r="G112" s="9"/>
      <c r="H112" s="8">
        <f>SUM(OrderBal23[[#This Row],[Annual
(Actual)]:[Unpaid]])</f>
        <v>209450.36</v>
      </c>
    </row>
    <row r="113" spans="1:8" x14ac:dyDescent="0.25">
      <c r="A113" s="7" t="s">
        <v>612</v>
      </c>
      <c r="B113" s="7" t="s">
        <v>223</v>
      </c>
      <c r="C113" s="7" t="s">
        <v>224</v>
      </c>
      <c r="D113" s="7" t="s">
        <v>913</v>
      </c>
      <c r="E113" s="7" t="s">
        <v>929</v>
      </c>
      <c r="F113" s="8">
        <v>-0.12</v>
      </c>
      <c r="G113" s="9"/>
      <c r="H113" s="8">
        <f>SUM(OrderBal23[[#This Row],[Annual
(Actual)]:[Unpaid]])</f>
        <v>-0.12</v>
      </c>
    </row>
    <row r="114" spans="1:8" x14ac:dyDescent="0.25">
      <c r="A114" s="7" t="s">
        <v>781</v>
      </c>
      <c r="B114" s="7" t="s">
        <v>782</v>
      </c>
      <c r="C114" s="7" t="s">
        <v>783</v>
      </c>
      <c r="D114" s="7" t="s">
        <v>981</v>
      </c>
      <c r="E114" s="7" t="s">
        <v>881</v>
      </c>
      <c r="F114" s="8">
        <v>91306.79</v>
      </c>
      <c r="G114" s="9"/>
      <c r="H114" s="8">
        <f>SUM(OrderBal23[[#This Row],[Annual
(Actual)]:[Unpaid]])</f>
        <v>91306.79</v>
      </c>
    </row>
    <row r="115" spans="1:8" x14ac:dyDescent="0.25">
      <c r="A115" s="7" t="s">
        <v>613</v>
      </c>
      <c r="B115" s="7" t="s">
        <v>225</v>
      </c>
      <c r="C115" s="7" t="s">
        <v>226</v>
      </c>
      <c r="D115" s="7" t="s">
        <v>981</v>
      </c>
      <c r="E115" s="7" t="s">
        <v>929</v>
      </c>
      <c r="F115" s="8">
        <v>775783.87</v>
      </c>
      <c r="G115" s="9"/>
      <c r="H115" s="8">
        <f>SUM(OrderBal23[[#This Row],[Annual
(Actual)]:[Unpaid]])</f>
        <v>775783.87</v>
      </c>
    </row>
    <row r="116" spans="1:8" x14ac:dyDescent="0.25">
      <c r="A116" s="7" t="s">
        <v>614</v>
      </c>
      <c r="B116" s="7" t="s">
        <v>227</v>
      </c>
      <c r="C116" s="7" t="s">
        <v>228</v>
      </c>
      <c r="D116" s="7" t="s">
        <v>981</v>
      </c>
      <c r="E116" s="7" t="s">
        <v>929</v>
      </c>
      <c r="F116" s="8">
        <v>54963.74</v>
      </c>
      <c r="G116" s="9"/>
      <c r="H116" s="8">
        <f>SUM(OrderBal23[[#This Row],[Annual
(Actual)]:[Unpaid]])</f>
        <v>54963.74</v>
      </c>
    </row>
    <row r="117" spans="1:8" x14ac:dyDescent="0.25">
      <c r="A117" s="7" t="s">
        <v>615</v>
      </c>
      <c r="B117" s="7" t="s">
        <v>229</v>
      </c>
      <c r="C117" s="7" t="s">
        <v>230</v>
      </c>
      <c r="D117" s="7" t="s">
        <v>981</v>
      </c>
      <c r="E117" s="7" t="s">
        <v>881</v>
      </c>
      <c r="F117" s="8">
        <v>197095.65</v>
      </c>
      <c r="G117" s="9"/>
      <c r="H117" s="8">
        <f>SUM(OrderBal23[[#This Row],[Annual
(Actual)]:[Unpaid]])</f>
        <v>197095.65</v>
      </c>
    </row>
    <row r="118" spans="1:8" x14ac:dyDescent="0.25">
      <c r="A118" s="7" t="s">
        <v>616</v>
      </c>
      <c r="B118" s="7" t="s">
        <v>231</v>
      </c>
      <c r="C118" s="7" t="s">
        <v>232</v>
      </c>
      <c r="D118" s="7" t="s">
        <v>56</v>
      </c>
      <c r="E118" s="7" t="s">
        <v>881</v>
      </c>
      <c r="F118" s="8">
        <v>0.04</v>
      </c>
      <c r="G118" s="9"/>
      <c r="H118" s="8">
        <f>SUM(OrderBal23[[#This Row],[Annual
(Actual)]:[Unpaid]])</f>
        <v>0.04</v>
      </c>
    </row>
    <row r="119" spans="1:8" x14ac:dyDescent="0.25">
      <c r="A119" s="7" t="s">
        <v>617</v>
      </c>
      <c r="B119" s="7" t="s">
        <v>233</v>
      </c>
      <c r="C119" s="7" t="s">
        <v>234</v>
      </c>
      <c r="D119" s="7" t="s">
        <v>981</v>
      </c>
      <c r="E119" s="7" t="s">
        <v>929</v>
      </c>
      <c r="F119" s="8">
        <v>57897.3</v>
      </c>
      <c r="G119" s="9"/>
      <c r="H119" s="8">
        <f>SUM(OrderBal23[[#This Row],[Annual
(Actual)]:[Unpaid]])</f>
        <v>57897.3</v>
      </c>
    </row>
    <row r="120" spans="1:8" x14ac:dyDescent="0.25">
      <c r="A120" s="7" t="s">
        <v>618</v>
      </c>
      <c r="B120" s="7" t="s">
        <v>235</v>
      </c>
      <c r="C120" s="7" t="s">
        <v>236</v>
      </c>
      <c r="D120" s="7" t="s">
        <v>237</v>
      </c>
      <c r="E120" s="7" t="s">
        <v>929</v>
      </c>
      <c r="F120" s="8">
        <v>11455.11</v>
      </c>
      <c r="G120" s="9"/>
      <c r="H120" s="8">
        <f>SUM(OrderBal23[[#This Row],[Annual
(Actual)]:[Unpaid]])</f>
        <v>11455.11</v>
      </c>
    </row>
    <row r="121" spans="1:8" x14ac:dyDescent="0.25">
      <c r="A121" s="7" t="s">
        <v>619</v>
      </c>
      <c r="B121" s="7" t="s">
        <v>238</v>
      </c>
      <c r="C121" s="7" t="s">
        <v>239</v>
      </c>
      <c r="D121" s="7" t="s">
        <v>981</v>
      </c>
      <c r="E121" s="7" t="s">
        <v>929</v>
      </c>
      <c r="F121" s="8">
        <v>110528.62</v>
      </c>
      <c r="G121" s="9"/>
      <c r="H121" s="8">
        <f>SUM(OrderBal23[[#This Row],[Annual
(Actual)]:[Unpaid]])</f>
        <v>110528.62</v>
      </c>
    </row>
    <row r="122" spans="1:8" x14ac:dyDescent="0.25">
      <c r="A122" s="7" t="s">
        <v>620</v>
      </c>
      <c r="B122" s="7" t="s">
        <v>240</v>
      </c>
      <c r="C122" s="7" t="s">
        <v>241</v>
      </c>
      <c r="D122" s="7" t="s">
        <v>981</v>
      </c>
      <c r="E122" s="7" t="s">
        <v>929</v>
      </c>
      <c r="F122" s="8">
        <v>100800</v>
      </c>
      <c r="G122" s="9"/>
      <c r="H122" s="8">
        <f>SUM(OrderBal23[[#This Row],[Annual
(Actual)]:[Unpaid]])</f>
        <v>100800</v>
      </c>
    </row>
    <row r="123" spans="1:8" x14ac:dyDescent="0.25">
      <c r="A123" s="7" t="s">
        <v>621</v>
      </c>
      <c r="B123" s="7" t="s">
        <v>242</v>
      </c>
      <c r="C123" s="7" t="s">
        <v>243</v>
      </c>
      <c r="D123" s="7" t="s">
        <v>981</v>
      </c>
      <c r="E123" s="7" t="s">
        <v>929</v>
      </c>
      <c r="F123" s="8">
        <v>179604.94</v>
      </c>
      <c r="G123" s="9"/>
      <c r="H123" s="8">
        <f>SUM(OrderBal23[[#This Row],[Annual
(Actual)]:[Unpaid]])</f>
        <v>179604.94</v>
      </c>
    </row>
    <row r="124" spans="1:8" x14ac:dyDescent="0.25">
      <c r="A124" s="7" t="s">
        <v>622</v>
      </c>
      <c r="B124" s="7" t="s">
        <v>244</v>
      </c>
      <c r="C124" s="7" t="s">
        <v>245</v>
      </c>
      <c r="D124" s="7" t="s">
        <v>981</v>
      </c>
      <c r="E124" s="7" t="s">
        <v>881</v>
      </c>
      <c r="F124" s="8">
        <v>110028.16</v>
      </c>
      <c r="G124" s="9"/>
      <c r="H124" s="8">
        <f>SUM(OrderBal23[[#This Row],[Annual
(Actual)]:[Unpaid]])</f>
        <v>110028.16</v>
      </c>
    </row>
    <row r="125" spans="1:8" x14ac:dyDescent="0.25">
      <c r="A125" s="7" t="s">
        <v>623</v>
      </c>
      <c r="B125" s="7" t="s">
        <v>246</v>
      </c>
      <c r="C125" s="7" t="s">
        <v>247</v>
      </c>
      <c r="D125" s="7" t="s">
        <v>981</v>
      </c>
      <c r="E125" s="7" t="s">
        <v>929</v>
      </c>
      <c r="F125" s="8">
        <v>74658.62</v>
      </c>
      <c r="G125" s="9"/>
      <c r="H125" s="8">
        <f>SUM(OrderBal23[[#This Row],[Annual
(Actual)]:[Unpaid]])</f>
        <v>74658.62</v>
      </c>
    </row>
    <row r="126" spans="1:8" x14ac:dyDescent="0.25">
      <c r="A126" s="7" t="s">
        <v>624</v>
      </c>
      <c r="B126" s="7" t="s">
        <v>248</v>
      </c>
      <c r="C126" s="7" t="s">
        <v>249</v>
      </c>
      <c r="D126" s="7" t="s">
        <v>981</v>
      </c>
      <c r="E126" s="7" t="s">
        <v>929</v>
      </c>
      <c r="F126" s="8">
        <v>340000</v>
      </c>
      <c r="G126" s="9"/>
      <c r="H126" s="8">
        <f>SUM(OrderBal23[[#This Row],[Annual
(Actual)]:[Unpaid]])</f>
        <v>340000</v>
      </c>
    </row>
    <row r="127" spans="1:8" x14ac:dyDescent="0.25">
      <c r="A127" s="7" t="s">
        <v>625</v>
      </c>
      <c r="B127" s="7" t="s">
        <v>250</v>
      </c>
      <c r="C127" s="7" t="s">
        <v>251</v>
      </c>
      <c r="D127" s="7" t="s">
        <v>72</v>
      </c>
      <c r="E127" s="7" t="s">
        <v>929</v>
      </c>
      <c r="F127" s="8">
        <v>138.94</v>
      </c>
      <c r="G127" s="9"/>
      <c r="H127" s="8">
        <f>SUM(OrderBal23[[#This Row],[Annual
(Actual)]:[Unpaid]])</f>
        <v>138.94</v>
      </c>
    </row>
    <row r="128" spans="1:8" x14ac:dyDescent="0.25">
      <c r="A128" s="7" t="s">
        <v>626</v>
      </c>
      <c r="B128" s="7" t="s">
        <v>252</v>
      </c>
      <c r="C128" s="7" t="s">
        <v>251</v>
      </c>
      <c r="D128" s="7" t="s">
        <v>981</v>
      </c>
      <c r="E128" s="7" t="s">
        <v>929</v>
      </c>
      <c r="F128" s="8">
        <v>209443.46</v>
      </c>
      <c r="G128" s="9"/>
      <c r="H128" s="8">
        <f>SUM(OrderBal23[[#This Row],[Annual
(Actual)]:[Unpaid]])</f>
        <v>209443.46</v>
      </c>
    </row>
    <row r="129" spans="1:8" x14ac:dyDescent="0.25">
      <c r="A129" s="7" t="s">
        <v>627</v>
      </c>
      <c r="B129" s="7" t="s">
        <v>253</v>
      </c>
      <c r="C129" s="7" t="s">
        <v>254</v>
      </c>
      <c r="D129" s="7" t="s">
        <v>981</v>
      </c>
      <c r="E129" s="7" t="s">
        <v>881</v>
      </c>
      <c r="F129" s="8">
        <v>194670</v>
      </c>
      <c r="G129" s="9"/>
      <c r="H129" s="8">
        <f>SUM(OrderBal23[[#This Row],[Annual
(Actual)]:[Unpaid]])</f>
        <v>194670</v>
      </c>
    </row>
    <row r="130" spans="1:8" x14ac:dyDescent="0.25">
      <c r="A130" s="7" t="s">
        <v>628</v>
      </c>
      <c r="B130" s="7" t="s">
        <v>255</v>
      </c>
      <c r="C130" s="7" t="s">
        <v>254</v>
      </c>
      <c r="D130" s="7" t="s">
        <v>981</v>
      </c>
      <c r="E130" s="7" t="s">
        <v>929</v>
      </c>
      <c r="F130" s="8">
        <v>1103226.6499999999</v>
      </c>
      <c r="G130" s="9"/>
      <c r="H130" s="8">
        <f>SUM(OrderBal23[[#This Row],[Annual
(Actual)]:[Unpaid]])</f>
        <v>1103226.6499999999</v>
      </c>
    </row>
    <row r="131" spans="1:8" x14ac:dyDescent="0.25">
      <c r="A131" s="7" t="s">
        <v>629</v>
      </c>
      <c r="B131" s="7" t="s">
        <v>961</v>
      </c>
      <c r="C131" s="7" t="s">
        <v>257</v>
      </c>
      <c r="D131" s="7" t="s">
        <v>981</v>
      </c>
      <c r="E131" s="7" t="s">
        <v>929</v>
      </c>
      <c r="F131" s="8">
        <v>0.09</v>
      </c>
      <c r="G131" s="9"/>
      <c r="H131" s="8">
        <f>SUM(OrderBal23[[#This Row],[Annual
(Actual)]:[Unpaid]])</f>
        <v>0.09</v>
      </c>
    </row>
    <row r="132" spans="1:8" x14ac:dyDescent="0.25">
      <c r="A132" s="7" t="s">
        <v>630</v>
      </c>
      <c r="B132" s="7" t="s">
        <v>258</v>
      </c>
      <c r="C132" s="7" t="s">
        <v>259</v>
      </c>
      <c r="D132" s="7" t="s">
        <v>981</v>
      </c>
      <c r="E132" s="7" t="s">
        <v>929</v>
      </c>
      <c r="F132" s="8">
        <v>15188.1</v>
      </c>
      <c r="G132" s="9"/>
      <c r="H132" s="8">
        <f>SUM(OrderBal23[[#This Row],[Annual
(Actual)]:[Unpaid]])</f>
        <v>15188.1</v>
      </c>
    </row>
    <row r="133" spans="1:8" x14ac:dyDescent="0.25">
      <c r="A133" s="7" t="s">
        <v>631</v>
      </c>
      <c r="B133" s="7" t="s">
        <v>260</v>
      </c>
      <c r="C133" s="7" t="s">
        <v>259</v>
      </c>
      <c r="D133" s="7" t="s">
        <v>880</v>
      </c>
      <c r="E133" s="7" t="s">
        <v>881</v>
      </c>
      <c r="F133" s="8">
        <v>-0.03</v>
      </c>
      <c r="G133" s="9"/>
      <c r="H133" s="8">
        <f>SUM(OrderBal23[[#This Row],[Annual
(Actual)]:[Unpaid]])</f>
        <v>-0.03</v>
      </c>
    </row>
    <row r="134" spans="1:8" x14ac:dyDescent="0.25">
      <c r="A134" s="7" t="s">
        <v>632</v>
      </c>
      <c r="B134" s="7" t="s">
        <v>261</v>
      </c>
      <c r="C134" s="7" t="s">
        <v>262</v>
      </c>
      <c r="D134" s="7" t="s">
        <v>216</v>
      </c>
      <c r="E134" s="7" t="s">
        <v>929</v>
      </c>
      <c r="F134" s="8">
        <v>7.0000000000000007E-2</v>
      </c>
      <c r="G134" s="9"/>
      <c r="H134" s="8">
        <f>SUM(OrderBal23[[#This Row],[Annual
(Actual)]:[Unpaid]])</f>
        <v>7.0000000000000007E-2</v>
      </c>
    </row>
    <row r="135" spans="1:8" x14ac:dyDescent="0.25">
      <c r="A135" s="7" t="s">
        <v>633</v>
      </c>
      <c r="B135" s="7" t="s">
        <v>263</v>
      </c>
      <c r="C135" s="7" t="s">
        <v>264</v>
      </c>
      <c r="D135" s="7" t="s">
        <v>56</v>
      </c>
      <c r="E135" s="7" t="s">
        <v>881</v>
      </c>
      <c r="F135" s="8">
        <v>0.08</v>
      </c>
      <c r="G135" s="9"/>
      <c r="H135" s="8">
        <f>SUM(OrderBal23[[#This Row],[Annual
(Actual)]:[Unpaid]])</f>
        <v>0.08</v>
      </c>
    </row>
    <row r="136" spans="1:8" x14ac:dyDescent="0.25">
      <c r="A136" s="7" t="s">
        <v>634</v>
      </c>
      <c r="B136" s="7" t="s">
        <v>265</v>
      </c>
      <c r="C136" s="7" t="s">
        <v>266</v>
      </c>
      <c r="D136" s="7" t="s">
        <v>981</v>
      </c>
      <c r="E136" s="7" t="s">
        <v>929</v>
      </c>
      <c r="F136" s="8">
        <v>257001.06</v>
      </c>
      <c r="G136" s="9"/>
      <c r="H136" s="8">
        <f>SUM(OrderBal23[[#This Row],[Annual
(Actual)]:[Unpaid]])</f>
        <v>257001.06</v>
      </c>
    </row>
    <row r="137" spans="1:8" x14ac:dyDescent="0.25">
      <c r="A137" s="7" t="s">
        <v>635</v>
      </c>
      <c r="B137" s="7" t="s">
        <v>267</v>
      </c>
      <c r="C137" s="7" t="s">
        <v>268</v>
      </c>
      <c r="D137" s="7" t="s">
        <v>981</v>
      </c>
      <c r="E137" s="7" t="s">
        <v>929</v>
      </c>
      <c r="F137" s="8">
        <v>36683.449999999997</v>
      </c>
      <c r="G137" s="9"/>
      <c r="H137" s="8">
        <f>SUM(OrderBal23[[#This Row],[Annual
(Actual)]:[Unpaid]])</f>
        <v>36683.449999999997</v>
      </c>
    </row>
    <row r="138" spans="1:8" x14ac:dyDescent="0.25">
      <c r="A138" s="7" t="s">
        <v>636</v>
      </c>
      <c r="B138" s="7" t="s">
        <v>269</v>
      </c>
      <c r="C138" s="7" t="s">
        <v>270</v>
      </c>
      <c r="D138" s="7" t="s">
        <v>981</v>
      </c>
      <c r="E138" s="7" t="s">
        <v>929</v>
      </c>
      <c r="F138" s="8">
        <v>279065.59000000003</v>
      </c>
      <c r="G138" s="9"/>
      <c r="H138" s="8">
        <f>SUM(OrderBal23[[#This Row],[Annual
(Actual)]:[Unpaid]])</f>
        <v>279065.59000000003</v>
      </c>
    </row>
    <row r="139" spans="1:8" x14ac:dyDescent="0.25">
      <c r="A139" s="7" t="s">
        <v>637</v>
      </c>
      <c r="B139" s="7" t="s">
        <v>271</v>
      </c>
      <c r="C139" s="7" t="s">
        <v>272</v>
      </c>
      <c r="D139" s="7" t="s">
        <v>981</v>
      </c>
      <c r="E139" s="7" t="s">
        <v>929</v>
      </c>
      <c r="F139" s="8">
        <v>78782.91</v>
      </c>
      <c r="G139" s="9"/>
      <c r="H139" s="8">
        <f>SUM(OrderBal23[[#This Row],[Annual
(Actual)]:[Unpaid]])</f>
        <v>78782.91</v>
      </c>
    </row>
    <row r="140" spans="1:8" x14ac:dyDescent="0.25">
      <c r="A140" s="7" t="s">
        <v>638</v>
      </c>
      <c r="B140" s="7" t="s">
        <v>273</v>
      </c>
      <c r="C140" s="7" t="s">
        <v>272</v>
      </c>
      <c r="D140" s="7" t="s">
        <v>146</v>
      </c>
      <c r="E140" s="7" t="s">
        <v>929</v>
      </c>
      <c r="F140" s="8">
        <v>-0.28000000000000003</v>
      </c>
      <c r="G140" s="9"/>
      <c r="H140" s="8">
        <f>SUM(OrderBal23[[#This Row],[Annual
(Actual)]:[Unpaid]])</f>
        <v>-0.28000000000000003</v>
      </c>
    </row>
    <row r="141" spans="1:8" x14ac:dyDescent="0.25">
      <c r="A141" s="7" t="s">
        <v>639</v>
      </c>
      <c r="B141" s="7" t="s">
        <v>274</v>
      </c>
      <c r="C141" s="7" t="s">
        <v>275</v>
      </c>
      <c r="D141" s="7" t="s">
        <v>913</v>
      </c>
      <c r="E141" s="7" t="s">
        <v>929</v>
      </c>
      <c r="F141" s="8">
        <v>-9838.7099999999991</v>
      </c>
      <c r="G141" s="9"/>
      <c r="H141" s="8">
        <f>SUM(OrderBal23[[#This Row],[Annual
(Actual)]:[Unpaid]])</f>
        <v>-9838.7099999999991</v>
      </c>
    </row>
    <row r="142" spans="1:8" x14ac:dyDescent="0.25">
      <c r="A142" s="7" t="s">
        <v>640</v>
      </c>
      <c r="B142" s="7" t="s">
        <v>784</v>
      </c>
      <c r="C142" s="7" t="s">
        <v>275</v>
      </c>
      <c r="D142" s="7" t="s">
        <v>913</v>
      </c>
      <c r="E142" s="7" t="s">
        <v>929</v>
      </c>
      <c r="F142" s="8">
        <v>-0.04</v>
      </c>
      <c r="G142" s="9"/>
      <c r="H142" s="8">
        <f>SUM(OrderBal23[[#This Row],[Annual
(Actual)]:[Unpaid]])</f>
        <v>-0.04</v>
      </c>
    </row>
    <row r="143" spans="1:8" x14ac:dyDescent="0.25">
      <c r="A143" s="7" t="s">
        <v>641</v>
      </c>
      <c r="B143" s="7" t="s">
        <v>276</v>
      </c>
      <c r="C143" s="7" t="s">
        <v>275</v>
      </c>
      <c r="D143" s="7" t="s">
        <v>981</v>
      </c>
      <c r="E143" s="7" t="s">
        <v>929</v>
      </c>
      <c r="F143" s="8">
        <v>345510.73</v>
      </c>
      <c r="G143" s="9"/>
      <c r="H143" s="8">
        <f>SUM(OrderBal23[[#This Row],[Annual
(Actual)]:[Unpaid]])</f>
        <v>345510.73</v>
      </c>
    </row>
    <row r="144" spans="1:8" x14ac:dyDescent="0.25">
      <c r="A144" s="7" t="s">
        <v>642</v>
      </c>
      <c r="B144" s="7" t="s">
        <v>277</v>
      </c>
      <c r="C144" s="7" t="s">
        <v>275</v>
      </c>
      <c r="D144" s="7" t="s">
        <v>981</v>
      </c>
      <c r="E144" s="7" t="s">
        <v>929</v>
      </c>
      <c r="F144" s="8">
        <v>730047.71</v>
      </c>
      <c r="G144" s="9"/>
      <c r="H144" s="8">
        <f>SUM(OrderBal23[[#This Row],[Annual
(Actual)]:[Unpaid]])</f>
        <v>730047.71</v>
      </c>
    </row>
    <row r="145" spans="1:8" x14ac:dyDescent="0.25">
      <c r="A145" s="7" t="s">
        <v>643</v>
      </c>
      <c r="B145" s="7" t="s">
        <v>278</v>
      </c>
      <c r="C145" s="7" t="s">
        <v>275</v>
      </c>
      <c r="D145" s="7" t="s">
        <v>981</v>
      </c>
      <c r="E145" s="7" t="s">
        <v>929</v>
      </c>
      <c r="F145" s="8">
        <v>167580.76</v>
      </c>
      <c r="G145" s="9"/>
      <c r="H145" s="8">
        <f>SUM(OrderBal23[[#This Row],[Annual
(Actual)]:[Unpaid]])</f>
        <v>167580.76</v>
      </c>
    </row>
    <row r="146" spans="1:8" x14ac:dyDescent="0.25">
      <c r="A146" s="7" t="s">
        <v>644</v>
      </c>
      <c r="B146" s="7" t="s">
        <v>279</v>
      </c>
      <c r="C146" s="7" t="s">
        <v>280</v>
      </c>
      <c r="D146" s="7" t="s">
        <v>281</v>
      </c>
      <c r="E146" s="7" t="s">
        <v>929</v>
      </c>
      <c r="F146" s="8">
        <v>0.08</v>
      </c>
      <c r="G146" s="9"/>
      <c r="H146" s="8">
        <f>SUM(OrderBal23[[#This Row],[Annual
(Actual)]:[Unpaid]])</f>
        <v>0.08</v>
      </c>
    </row>
    <row r="147" spans="1:8" x14ac:dyDescent="0.25">
      <c r="A147" s="7" t="s">
        <v>645</v>
      </c>
      <c r="B147" s="7" t="s">
        <v>282</v>
      </c>
      <c r="C147" s="7" t="s">
        <v>283</v>
      </c>
      <c r="D147" s="7" t="s">
        <v>981</v>
      </c>
      <c r="E147" s="7" t="s">
        <v>881</v>
      </c>
      <c r="F147" s="8">
        <v>103155.08</v>
      </c>
      <c r="G147" s="9"/>
      <c r="H147" s="8">
        <f>SUM(OrderBal23[[#This Row],[Annual
(Actual)]:[Unpaid]])</f>
        <v>103155.08</v>
      </c>
    </row>
    <row r="148" spans="1:8" x14ac:dyDescent="0.25">
      <c r="A148" s="7" t="s">
        <v>646</v>
      </c>
      <c r="B148" s="7" t="s">
        <v>284</v>
      </c>
      <c r="C148" s="7" t="s">
        <v>285</v>
      </c>
      <c r="D148" s="7" t="s">
        <v>981</v>
      </c>
      <c r="E148" s="7" t="s">
        <v>881</v>
      </c>
      <c r="F148" s="8">
        <v>321511.93</v>
      </c>
      <c r="G148" s="9"/>
      <c r="H148" s="8">
        <f>SUM(OrderBal23[[#This Row],[Annual
(Actual)]:[Unpaid]])</f>
        <v>321511.93</v>
      </c>
    </row>
    <row r="149" spans="1:8" x14ac:dyDescent="0.25">
      <c r="A149" s="7" t="s">
        <v>647</v>
      </c>
      <c r="B149" s="7" t="s">
        <v>286</v>
      </c>
      <c r="C149" s="7" t="s">
        <v>287</v>
      </c>
      <c r="D149" s="7" t="s">
        <v>981</v>
      </c>
      <c r="E149" s="7" t="s">
        <v>929</v>
      </c>
      <c r="F149" s="8">
        <v>1215713.23</v>
      </c>
      <c r="G149" s="9"/>
      <c r="H149" s="8">
        <f>SUM(OrderBal23[[#This Row],[Annual
(Actual)]:[Unpaid]])</f>
        <v>1215713.23</v>
      </c>
    </row>
    <row r="150" spans="1:8" x14ac:dyDescent="0.25">
      <c r="A150" s="7" t="s">
        <v>648</v>
      </c>
      <c r="B150" s="7" t="s">
        <v>816</v>
      </c>
      <c r="C150" s="7" t="s">
        <v>288</v>
      </c>
      <c r="D150" s="7" t="s">
        <v>981</v>
      </c>
      <c r="E150" s="7" t="s">
        <v>929</v>
      </c>
      <c r="F150" s="8">
        <v>2851805.18</v>
      </c>
      <c r="G150" s="9"/>
      <c r="H150" s="8">
        <f>SUM(OrderBal23[[#This Row],[Annual
(Actual)]:[Unpaid]])</f>
        <v>2851805.18</v>
      </c>
    </row>
    <row r="151" spans="1:8" s="14" customFormat="1" x14ac:dyDescent="0.25">
      <c r="A151" s="7" t="s">
        <v>649</v>
      </c>
      <c r="B151" s="7" t="s">
        <v>289</v>
      </c>
      <c r="C151" s="7" t="s">
        <v>290</v>
      </c>
      <c r="D151" s="7" t="s">
        <v>981</v>
      </c>
      <c r="E151" s="7" t="s">
        <v>929</v>
      </c>
      <c r="F151" s="8">
        <v>108674.02</v>
      </c>
      <c r="G151" s="9"/>
      <c r="H151" s="8">
        <f>SUM(OrderBal23[[#This Row],[Annual
(Actual)]:[Unpaid]])</f>
        <v>108674.02</v>
      </c>
    </row>
    <row r="152" spans="1:8" x14ac:dyDescent="0.25">
      <c r="A152" s="7" t="s">
        <v>650</v>
      </c>
      <c r="B152" s="7" t="s">
        <v>291</v>
      </c>
      <c r="C152" s="7" t="s">
        <v>292</v>
      </c>
      <c r="D152" s="7" t="s">
        <v>981</v>
      </c>
      <c r="E152" s="7" t="s">
        <v>929</v>
      </c>
      <c r="F152" s="8">
        <v>127119.31</v>
      </c>
      <c r="G152" s="13"/>
      <c r="H152" s="8">
        <f>SUM(OrderBal23[[#This Row],[Annual
(Actual)]:[Unpaid]])</f>
        <v>127119.31</v>
      </c>
    </row>
    <row r="153" spans="1:8" x14ac:dyDescent="0.25">
      <c r="A153" s="7" t="s">
        <v>651</v>
      </c>
      <c r="B153" s="7" t="s">
        <v>293</v>
      </c>
      <c r="C153" s="7" t="s">
        <v>294</v>
      </c>
      <c r="D153" s="7" t="s">
        <v>981</v>
      </c>
      <c r="E153" s="7" t="s">
        <v>929</v>
      </c>
      <c r="F153" s="8">
        <v>32101.14</v>
      </c>
      <c r="G153" s="9"/>
      <c r="H153" s="8">
        <f>SUM(OrderBal23[[#This Row],[Annual
(Actual)]:[Unpaid]])</f>
        <v>32101.14</v>
      </c>
    </row>
    <row r="154" spans="1:8" x14ac:dyDescent="0.25">
      <c r="A154" s="7" t="s">
        <v>652</v>
      </c>
      <c r="B154" s="7" t="s">
        <v>295</v>
      </c>
      <c r="C154" s="7" t="s">
        <v>296</v>
      </c>
      <c r="D154" s="7" t="s">
        <v>981</v>
      </c>
      <c r="E154" s="7" t="s">
        <v>881</v>
      </c>
      <c r="F154" s="8">
        <v>359333.15</v>
      </c>
      <c r="G154" s="9"/>
      <c r="H154" s="8">
        <f>SUM(OrderBal23[[#This Row],[Annual
(Actual)]:[Unpaid]])</f>
        <v>359333.15</v>
      </c>
    </row>
    <row r="155" spans="1:8" x14ac:dyDescent="0.25">
      <c r="A155" s="7" t="s">
        <v>653</v>
      </c>
      <c r="B155" s="7" t="s">
        <v>297</v>
      </c>
      <c r="C155" s="7" t="s">
        <v>298</v>
      </c>
      <c r="D155" s="7" t="s">
        <v>299</v>
      </c>
      <c r="E155" s="7" t="s">
        <v>779</v>
      </c>
      <c r="F155" s="8">
        <v>467205</v>
      </c>
      <c r="G155" s="9"/>
      <c r="H155" s="8">
        <f>SUM(OrderBal23[[#This Row],[Annual
(Actual)]:[Unpaid]])</f>
        <v>467205</v>
      </c>
    </row>
    <row r="156" spans="1:8" x14ac:dyDescent="0.25">
      <c r="A156" s="7" t="s">
        <v>654</v>
      </c>
      <c r="B156" s="7" t="s">
        <v>300</v>
      </c>
      <c r="C156" s="7" t="s">
        <v>301</v>
      </c>
      <c r="D156" s="7" t="s">
        <v>880</v>
      </c>
      <c r="E156" s="7" t="s">
        <v>929</v>
      </c>
      <c r="F156" s="8">
        <v>265.36</v>
      </c>
      <c r="G156" s="9"/>
      <c r="H156" s="8">
        <f>SUM(OrderBal23[[#This Row],[Annual
(Actual)]:[Unpaid]])</f>
        <v>265.36</v>
      </c>
    </row>
    <row r="157" spans="1:8" x14ac:dyDescent="0.25">
      <c r="A157" s="7" t="s">
        <v>655</v>
      </c>
      <c r="B157" s="7" t="s">
        <v>302</v>
      </c>
      <c r="C157" s="7" t="s">
        <v>303</v>
      </c>
      <c r="D157" s="7" t="s">
        <v>981</v>
      </c>
      <c r="E157" s="7" t="s">
        <v>881</v>
      </c>
      <c r="F157" s="8">
        <v>96036.71</v>
      </c>
      <c r="G157" s="9"/>
      <c r="H157" s="8">
        <f>SUM(OrderBal23[[#This Row],[Annual
(Actual)]:[Unpaid]])</f>
        <v>96036.71</v>
      </c>
    </row>
    <row r="158" spans="1:8" x14ac:dyDescent="0.25">
      <c r="A158" s="7" t="s">
        <v>656</v>
      </c>
      <c r="B158" s="7" t="s">
        <v>305</v>
      </c>
      <c r="C158" s="7" t="s">
        <v>306</v>
      </c>
      <c r="D158" s="7" t="s">
        <v>981</v>
      </c>
      <c r="E158" s="7" t="s">
        <v>881</v>
      </c>
      <c r="F158" s="8">
        <v>1674856.27</v>
      </c>
      <c r="G158" s="9"/>
      <c r="H158" s="8">
        <f>SUM(OrderBal23[[#This Row],[Annual
(Actual)]:[Unpaid]])</f>
        <v>1674856.27</v>
      </c>
    </row>
    <row r="159" spans="1:8" x14ac:dyDescent="0.25">
      <c r="A159" s="7" t="s">
        <v>657</v>
      </c>
      <c r="B159" s="7" t="s">
        <v>307</v>
      </c>
      <c r="C159" s="7" t="s">
        <v>308</v>
      </c>
      <c r="D159" s="7" t="s">
        <v>981</v>
      </c>
      <c r="E159" s="7" t="s">
        <v>929</v>
      </c>
      <c r="F159" s="8">
        <v>7.0000000000000007E-2</v>
      </c>
      <c r="G159" s="9"/>
      <c r="H159" s="8">
        <f>SUM(OrderBal23[[#This Row],[Annual
(Actual)]:[Unpaid]])</f>
        <v>7.0000000000000007E-2</v>
      </c>
    </row>
    <row r="160" spans="1:8" x14ac:dyDescent="0.25">
      <c r="A160" s="7" t="s">
        <v>658</v>
      </c>
      <c r="B160" s="7" t="s">
        <v>309</v>
      </c>
      <c r="C160" s="7" t="s">
        <v>310</v>
      </c>
      <c r="D160" s="7" t="s">
        <v>304</v>
      </c>
      <c r="E160" s="7" t="s">
        <v>881</v>
      </c>
      <c r="F160" s="8">
        <v>0.28999999999999998</v>
      </c>
      <c r="G160" s="9"/>
      <c r="H160" s="8">
        <f>SUM(OrderBal23[[#This Row],[Annual
(Actual)]:[Unpaid]])</f>
        <v>0.28999999999999998</v>
      </c>
    </row>
    <row r="161" spans="1:8" x14ac:dyDescent="0.25">
      <c r="A161" s="7" t="s">
        <v>882</v>
      </c>
      <c r="B161" s="7" t="s">
        <v>883</v>
      </c>
      <c r="C161" s="7" t="s">
        <v>884</v>
      </c>
      <c r="D161" s="7" t="s">
        <v>981</v>
      </c>
      <c r="E161" s="7" t="s">
        <v>929</v>
      </c>
      <c r="F161" s="8">
        <v>34271.279999999999</v>
      </c>
      <c r="G161" s="9"/>
      <c r="H161" s="8">
        <f>SUM(OrderBal23[[#This Row],[Annual
(Actual)]:[Unpaid]])</f>
        <v>34271.279999999999</v>
      </c>
    </row>
    <row r="162" spans="1:8" x14ac:dyDescent="0.25">
      <c r="A162" s="7" t="s">
        <v>659</v>
      </c>
      <c r="B162" s="7" t="s">
        <v>311</v>
      </c>
      <c r="C162" s="7" t="s">
        <v>312</v>
      </c>
      <c r="D162" s="7" t="s">
        <v>981</v>
      </c>
      <c r="E162" s="7" t="s">
        <v>929</v>
      </c>
      <c r="F162" s="8">
        <v>137895.37</v>
      </c>
      <c r="G162" s="9"/>
      <c r="H162" s="8">
        <f>SUM(OrderBal23[[#This Row],[Annual
(Actual)]:[Unpaid]])</f>
        <v>137895.37</v>
      </c>
    </row>
    <row r="163" spans="1:8" x14ac:dyDescent="0.25">
      <c r="A163" s="7" t="s">
        <v>660</v>
      </c>
      <c r="B163" s="7" t="s">
        <v>313</v>
      </c>
      <c r="C163" s="7" t="s">
        <v>314</v>
      </c>
      <c r="D163" s="7" t="s">
        <v>981</v>
      </c>
      <c r="E163" s="7" t="s">
        <v>929</v>
      </c>
      <c r="F163" s="8">
        <v>428710.86</v>
      </c>
      <c r="G163" s="9"/>
      <c r="H163" s="8">
        <f>SUM(OrderBal23[[#This Row],[Annual
(Actual)]:[Unpaid]])</f>
        <v>428710.86</v>
      </c>
    </row>
    <row r="164" spans="1:8" x14ac:dyDescent="0.25">
      <c r="A164" s="7" t="s">
        <v>661</v>
      </c>
      <c r="B164" s="7" t="s">
        <v>315</v>
      </c>
      <c r="C164" s="7" t="s">
        <v>316</v>
      </c>
      <c r="D164" s="7" t="s">
        <v>981</v>
      </c>
      <c r="E164" s="7" t="s">
        <v>929</v>
      </c>
      <c r="F164" s="8">
        <v>11605863.85</v>
      </c>
      <c r="G164" s="9"/>
      <c r="H164" s="8">
        <f>SUM(OrderBal23[[#This Row],[Annual
(Actual)]:[Unpaid]])</f>
        <v>11605863.85</v>
      </c>
    </row>
    <row r="165" spans="1:8" x14ac:dyDescent="0.25">
      <c r="A165" s="7" t="s">
        <v>662</v>
      </c>
      <c r="B165" s="7" t="s">
        <v>317</v>
      </c>
      <c r="C165" s="7" t="s">
        <v>318</v>
      </c>
      <c r="D165" s="7" t="s">
        <v>981</v>
      </c>
      <c r="E165" s="7" t="s">
        <v>929</v>
      </c>
      <c r="F165" s="8">
        <v>402956.86</v>
      </c>
      <c r="G165" s="9"/>
      <c r="H165" s="8">
        <f>SUM(OrderBal23[[#This Row],[Annual
(Actual)]:[Unpaid]])</f>
        <v>402956.86</v>
      </c>
    </row>
    <row r="166" spans="1:8" x14ac:dyDescent="0.25">
      <c r="A166" s="7" t="s">
        <v>663</v>
      </c>
      <c r="B166" s="7" t="s">
        <v>319</v>
      </c>
      <c r="C166" s="7" t="s">
        <v>320</v>
      </c>
      <c r="D166" s="7" t="s">
        <v>960</v>
      </c>
      <c r="E166" s="7" t="s">
        <v>779</v>
      </c>
      <c r="F166" s="8">
        <v>2343190</v>
      </c>
      <c r="G166" s="9"/>
      <c r="H166" s="8">
        <f>SUM(OrderBal23[[#This Row],[Annual
(Actual)]:[Unpaid]])</f>
        <v>2343190</v>
      </c>
    </row>
    <row r="167" spans="1:8" x14ac:dyDescent="0.25">
      <c r="A167" s="7" t="s">
        <v>664</v>
      </c>
      <c r="B167" s="7" t="s">
        <v>321</v>
      </c>
      <c r="C167" s="7" t="s">
        <v>322</v>
      </c>
      <c r="D167" s="7" t="s">
        <v>981</v>
      </c>
      <c r="E167" s="7" t="s">
        <v>881</v>
      </c>
      <c r="F167" s="8">
        <v>283721.2</v>
      </c>
      <c r="G167" s="9"/>
      <c r="H167" s="8">
        <f>SUM(OrderBal23[[#This Row],[Annual
(Actual)]:[Unpaid]])</f>
        <v>283721.2</v>
      </c>
    </row>
    <row r="168" spans="1:8" x14ac:dyDescent="0.25">
      <c r="A168" s="7" t="s">
        <v>665</v>
      </c>
      <c r="B168" s="7" t="s">
        <v>827</v>
      </c>
      <c r="C168" s="7" t="s">
        <v>323</v>
      </c>
      <c r="D168" s="7" t="s">
        <v>981</v>
      </c>
      <c r="E168" s="7" t="s">
        <v>930</v>
      </c>
      <c r="F168" s="8">
        <v>7456919.6200000001</v>
      </c>
      <c r="G168" s="9"/>
      <c r="H168" s="8">
        <f>SUM(OrderBal23[[#This Row],[Annual
(Actual)]:[Unpaid]])</f>
        <v>7456919.6200000001</v>
      </c>
    </row>
    <row r="169" spans="1:8" x14ac:dyDescent="0.25">
      <c r="A169" s="7" t="s">
        <v>666</v>
      </c>
      <c r="B169" s="7" t="s">
        <v>325</v>
      </c>
      <c r="C169" s="7" t="s">
        <v>323</v>
      </c>
      <c r="D169" s="7" t="s">
        <v>912</v>
      </c>
      <c r="E169" s="7" t="s">
        <v>929</v>
      </c>
      <c r="F169" s="8">
        <v>179.19</v>
      </c>
      <c r="G169" s="9"/>
      <c r="H169" s="8">
        <f>SUM(OrderBal23[[#This Row],[Annual
(Actual)]:[Unpaid]])</f>
        <v>179.19</v>
      </c>
    </row>
    <row r="170" spans="1:8" x14ac:dyDescent="0.25">
      <c r="A170" s="7" t="s">
        <v>667</v>
      </c>
      <c r="B170" s="7" t="s">
        <v>326</v>
      </c>
      <c r="C170" s="7" t="s">
        <v>327</v>
      </c>
      <c r="D170" s="7" t="s">
        <v>981</v>
      </c>
      <c r="E170" s="7" t="s">
        <v>929</v>
      </c>
      <c r="F170" s="8">
        <v>133264.10999999999</v>
      </c>
      <c r="G170" s="9"/>
      <c r="H170" s="8">
        <f>SUM(OrderBal23[[#This Row],[Annual
(Actual)]:[Unpaid]])</f>
        <v>133264.10999999999</v>
      </c>
    </row>
    <row r="171" spans="1:8" x14ac:dyDescent="0.25">
      <c r="A171" s="7" t="s">
        <v>668</v>
      </c>
      <c r="B171" s="7" t="s">
        <v>328</v>
      </c>
      <c r="C171" s="7" t="s">
        <v>329</v>
      </c>
      <c r="D171" s="7" t="s">
        <v>981</v>
      </c>
      <c r="E171" s="7" t="s">
        <v>881</v>
      </c>
      <c r="F171" s="8">
        <v>26221.51</v>
      </c>
      <c r="G171" s="9"/>
      <c r="H171" s="8">
        <f>SUM(OrderBal23[[#This Row],[Annual
(Actual)]:[Unpaid]])</f>
        <v>26221.51</v>
      </c>
    </row>
    <row r="172" spans="1:8" x14ac:dyDescent="0.25">
      <c r="A172" s="7" t="s">
        <v>669</v>
      </c>
      <c r="B172" s="7" t="s">
        <v>330</v>
      </c>
      <c r="C172" s="7" t="s">
        <v>331</v>
      </c>
      <c r="D172" s="7" t="s">
        <v>26</v>
      </c>
      <c r="E172" s="7" t="s">
        <v>929</v>
      </c>
      <c r="F172" s="8">
        <v>0.1</v>
      </c>
      <c r="G172" s="9"/>
      <c r="H172" s="8">
        <f>SUM(OrderBal23[[#This Row],[Annual
(Actual)]:[Unpaid]])</f>
        <v>0.1</v>
      </c>
    </row>
    <row r="173" spans="1:8" x14ac:dyDescent="0.25">
      <c r="A173" s="7" t="s">
        <v>670</v>
      </c>
      <c r="B173" s="7" t="s">
        <v>332</v>
      </c>
      <c r="C173" s="7" t="s">
        <v>333</v>
      </c>
      <c r="D173" s="7" t="s">
        <v>981</v>
      </c>
      <c r="E173" s="7" t="s">
        <v>929</v>
      </c>
      <c r="F173" s="8">
        <v>200000</v>
      </c>
      <c r="G173" s="9"/>
      <c r="H173" s="8">
        <f>SUM(OrderBal23[[#This Row],[Annual
(Actual)]:[Unpaid]])</f>
        <v>200000</v>
      </c>
    </row>
    <row r="174" spans="1:8" x14ac:dyDescent="0.25">
      <c r="A174" s="7" t="s">
        <v>671</v>
      </c>
      <c r="B174" s="7" t="s">
        <v>334</v>
      </c>
      <c r="C174" s="7" t="s">
        <v>335</v>
      </c>
      <c r="D174" s="7" t="s">
        <v>981</v>
      </c>
      <c r="E174" s="7" t="s">
        <v>881</v>
      </c>
      <c r="F174" s="8">
        <v>111458.89</v>
      </c>
      <c r="G174" s="9"/>
      <c r="H174" s="8">
        <f>SUM(OrderBal23[[#This Row],[Annual
(Actual)]:[Unpaid]])</f>
        <v>111458.89</v>
      </c>
    </row>
    <row r="175" spans="1:8" x14ac:dyDescent="0.25">
      <c r="A175" s="7" t="s">
        <v>672</v>
      </c>
      <c r="B175" s="7" t="s">
        <v>336</v>
      </c>
      <c r="C175" s="7" t="s">
        <v>337</v>
      </c>
      <c r="D175" s="7" t="s">
        <v>981</v>
      </c>
      <c r="E175" s="7" t="s">
        <v>929</v>
      </c>
      <c r="F175" s="8">
        <v>112260.44</v>
      </c>
      <c r="G175" s="9"/>
      <c r="H175" s="8">
        <f>SUM(OrderBal23[[#This Row],[Annual
(Actual)]:[Unpaid]])</f>
        <v>112260.44</v>
      </c>
    </row>
    <row r="176" spans="1:8" x14ac:dyDescent="0.25">
      <c r="A176" s="7" t="s">
        <v>673</v>
      </c>
      <c r="B176" s="7" t="s">
        <v>338</v>
      </c>
      <c r="C176" s="7" t="s">
        <v>339</v>
      </c>
      <c r="D176" s="7" t="s">
        <v>843</v>
      </c>
      <c r="E176" s="7" t="s">
        <v>881</v>
      </c>
      <c r="F176" s="8">
        <v>138866.65</v>
      </c>
      <c r="G176" s="9"/>
      <c r="H176" s="8">
        <f>SUM(OrderBal23[[#This Row],[Annual
(Actual)]:[Unpaid]])</f>
        <v>138866.65</v>
      </c>
    </row>
    <row r="177" spans="1:8" x14ac:dyDescent="0.25">
      <c r="A177" s="7" t="s">
        <v>674</v>
      </c>
      <c r="B177" s="7" t="s">
        <v>340</v>
      </c>
      <c r="C177" s="7" t="s">
        <v>341</v>
      </c>
      <c r="D177" s="7" t="s">
        <v>981</v>
      </c>
      <c r="E177" s="7" t="s">
        <v>881</v>
      </c>
      <c r="F177" s="8">
        <v>144308.65</v>
      </c>
      <c r="G177" s="9"/>
      <c r="H177" s="8">
        <f>SUM(OrderBal23[[#This Row],[Annual
(Actual)]:[Unpaid]])</f>
        <v>144308.65</v>
      </c>
    </row>
    <row r="178" spans="1:8" x14ac:dyDescent="0.25">
      <c r="A178" s="7" t="s">
        <v>675</v>
      </c>
      <c r="B178" s="7" t="s">
        <v>342</v>
      </c>
      <c r="C178" s="7" t="s">
        <v>343</v>
      </c>
      <c r="D178" s="7" t="s">
        <v>981</v>
      </c>
      <c r="E178" s="7" t="s">
        <v>881</v>
      </c>
      <c r="F178" s="8">
        <v>131039.84</v>
      </c>
      <c r="G178" s="9"/>
      <c r="H178" s="8">
        <f>SUM(OrderBal23[[#This Row],[Annual
(Actual)]:[Unpaid]])</f>
        <v>131039.84</v>
      </c>
    </row>
    <row r="179" spans="1:8" ht="12" customHeight="1" x14ac:dyDescent="0.25">
      <c r="A179" s="7" t="s">
        <v>676</v>
      </c>
      <c r="B179" s="7" t="s">
        <v>344</v>
      </c>
      <c r="C179" s="7" t="s">
        <v>345</v>
      </c>
      <c r="D179" s="7" t="s">
        <v>981</v>
      </c>
      <c r="E179" s="7" t="s">
        <v>929</v>
      </c>
      <c r="F179" s="8">
        <v>168724.94</v>
      </c>
      <c r="G179" s="9"/>
      <c r="H179" s="8">
        <f>SUM(OrderBal23[[#This Row],[Annual
(Actual)]:[Unpaid]])</f>
        <v>168724.94</v>
      </c>
    </row>
    <row r="180" spans="1:8" x14ac:dyDescent="0.25">
      <c r="A180" s="7" t="s">
        <v>677</v>
      </c>
      <c r="B180" s="7" t="s">
        <v>346</v>
      </c>
      <c r="C180" s="7" t="s">
        <v>347</v>
      </c>
      <c r="D180" s="7" t="s">
        <v>981</v>
      </c>
      <c r="E180" s="7" t="s">
        <v>929</v>
      </c>
      <c r="F180" s="8">
        <v>101307.43</v>
      </c>
      <c r="G180" s="9"/>
      <c r="H180" s="8">
        <f>SUM(OrderBal23[[#This Row],[Annual
(Actual)]:[Unpaid]])</f>
        <v>101307.43</v>
      </c>
    </row>
    <row r="181" spans="1:8" x14ac:dyDescent="0.25">
      <c r="A181" s="7" t="s">
        <v>678</v>
      </c>
      <c r="B181" s="7" t="s">
        <v>348</v>
      </c>
      <c r="C181" s="7" t="s">
        <v>349</v>
      </c>
      <c r="D181" s="7" t="s">
        <v>981</v>
      </c>
      <c r="E181" s="7" t="s">
        <v>881</v>
      </c>
      <c r="F181" s="8">
        <v>1135196.48</v>
      </c>
      <c r="G181" s="9"/>
      <c r="H181" s="8">
        <f>SUM(OrderBal23[[#This Row],[Annual
(Actual)]:[Unpaid]])</f>
        <v>1135196.48</v>
      </c>
    </row>
    <row r="182" spans="1:8" x14ac:dyDescent="0.25">
      <c r="A182" s="7" t="s">
        <v>679</v>
      </c>
      <c r="B182" s="7" t="s">
        <v>350</v>
      </c>
      <c r="C182" s="7" t="s">
        <v>351</v>
      </c>
      <c r="D182" s="7" t="s">
        <v>880</v>
      </c>
      <c r="E182" s="7" t="s">
        <v>929</v>
      </c>
      <c r="F182" s="8">
        <v>0.09</v>
      </c>
      <c r="G182" s="9"/>
      <c r="H182" s="8">
        <f>SUM(OrderBal23[[#This Row],[Annual
(Actual)]:[Unpaid]])</f>
        <v>0.09</v>
      </c>
    </row>
    <row r="183" spans="1:8" x14ac:dyDescent="0.25">
      <c r="A183" s="7" t="s">
        <v>680</v>
      </c>
      <c r="B183" s="7" t="s">
        <v>352</v>
      </c>
      <c r="C183" s="7" t="s">
        <v>353</v>
      </c>
      <c r="D183" s="7" t="s">
        <v>72</v>
      </c>
      <c r="E183" s="7" t="s">
        <v>929</v>
      </c>
      <c r="F183" s="8">
        <v>0.08</v>
      </c>
      <c r="G183" s="9"/>
      <c r="H183" s="8">
        <f>SUM(OrderBal23[[#This Row],[Annual
(Actual)]:[Unpaid]])</f>
        <v>0.08</v>
      </c>
    </row>
    <row r="184" spans="1:8" x14ac:dyDescent="0.25">
      <c r="A184" s="7" t="s">
        <v>681</v>
      </c>
      <c r="B184" s="7" t="s">
        <v>354</v>
      </c>
      <c r="C184" s="7" t="s">
        <v>355</v>
      </c>
      <c r="D184" s="7" t="s">
        <v>981</v>
      </c>
      <c r="E184" s="7" t="s">
        <v>929</v>
      </c>
      <c r="F184" s="8">
        <v>490256.27</v>
      </c>
      <c r="G184" s="9"/>
      <c r="H184" s="8">
        <f>SUM(OrderBal23[[#This Row],[Annual
(Actual)]:[Unpaid]])</f>
        <v>490256.27</v>
      </c>
    </row>
    <row r="185" spans="1:8" x14ac:dyDescent="0.25">
      <c r="A185" s="7" t="s">
        <v>682</v>
      </c>
      <c r="B185" s="7" t="s">
        <v>356</v>
      </c>
      <c r="C185" s="7" t="s">
        <v>357</v>
      </c>
      <c r="D185" s="7" t="s">
        <v>981</v>
      </c>
      <c r="E185" s="7" t="s">
        <v>929</v>
      </c>
      <c r="F185" s="8">
        <v>209999.96</v>
      </c>
      <c r="G185" s="9"/>
      <c r="H185" s="8">
        <f>SUM(OrderBal23[[#This Row],[Annual
(Actual)]:[Unpaid]])</f>
        <v>209999.96</v>
      </c>
    </row>
    <row r="186" spans="1:8" x14ac:dyDescent="0.25">
      <c r="A186" s="7" t="s">
        <v>683</v>
      </c>
      <c r="B186" s="7" t="s">
        <v>358</v>
      </c>
      <c r="C186" s="7" t="s">
        <v>359</v>
      </c>
      <c r="D186" s="7" t="s">
        <v>981</v>
      </c>
      <c r="E186" s="7" t="s">
        <v>929</v>
      </c>
      <c r="F186" s="8">
        <v>128793.64</v>
      </c>
      <c r="G186" s="9"/>
      <c r="H186" s="8">
        <f>SUM(OrderBal23[[#This Row],[Annual
(Actual)]:[Unpaid]])</f>
        <v>128793.64</v>
      </c>
    </row>
    <row r="187" spans="1:8" x14ac:dyDescent="0.25">
      <c r="A187" s="7" t="s">
        <v>684</v>
      </c>
      <c r="B187" s="7" t="s">
        <v>360</v>
      </c>
      <c r="C187" s="7" t="s">
        <v>361</v>
      </c>
      <c r="D187" s="7" t="s">
        <v>981</v>
      </c>
      <c r="E187" s="7" t="s">
        <v>881</v>
      </c>
      <c r="F187" s="8">
        <v>304290.01</v>
      </c>
      <c r="G187" s="9"/>
      <c r="H187" s="8">
        <f>SUM(OrderBal23[[#This Row],[Annual
(Actual)]:[Unpaid]])</f>
        <v>304290.01</v>
      </c>
    </row>
    <row r="188" spans="1:8" x14ac:dyDescent="0.25">
      <c r="A188" s="7" t="s">
        <v>685</v>
      </c>
      <c r="B188" s="7" t="s">
        <v>362</v>
      </c>
      <c r="C188" s="7" t="s">
        <v>363</v>
      </c>
      <c r="D188" s="7" t="s">
        <v>981</v>
      </c>
      <c r="E188" s="7" t="s">
        <v>881</v>
      </c>
      <c r="F188" s="8">
        <v>91374.03</v>
      </c>
      <c r="G188" s="9"/>
      <c r="H188" s="8">
        <f>SUM(OrderBal23[[#This Row],[Annual
(Actual)]:[Unpaid]])</f>
        <v>91374.03</v>
      </c>
    </row>
    <row r="189" spans="1:8" x14ac:dyDescent="0.25">
      <c r="A189" s="7" t="s">
        <v>686</v>
      </c>
      <c r="B189" s="7" t="s">
        <v>364</v>
      </c>
      <c r="C189" s="7" t="s">
        <v>365</v>
      </c>
      <c r="D189" s="7" t="s">
        <v>12</v>
      </c>
      <c r="E189" s="7" t="s">
        <v>881</v>
      </c>
      <c r="F189" s="8">
        <v>0.05</v>
      </c>
      <c r="G189" s="9"/>
      <c r="H189" s="8">
        <f>SUM(OrderBal23[[#This Row],[Annual
(Actual)]:[Unpaid]])</f>
        <v>0.05</v>
      </c>
    </row>
    <row r="190" spans="1:8" x14ac:dyDescent="0.25">
      <c r="A190" s="7" t="s">
        <v>687</v>
      </c>
      <c r="B190" s="7" t="s">
        <v>366</v>
      </c>
      <c r="C190" s="7" t="s">
        <v>367</v>
      </c>
      <c r="D190" s="7" t="s">
        <v>913</v>
      </c>
      <c r="E190" s="7" t="s">
        <v>881</v>
      </c>
      <c r="F190" s="8">
        <v>0.12</v>
      </c>
      <c r="G190" s="9"/>
      <c r="H190" s="8">
        <f>SUM(OrderBal23[[#This Row],[Annual
(Actual)]:[Unpaid]])</f>
        <v>0.12</v>
      </c>
    </row>
    <row r="191" spans="1:8" x14ac:dyDescent="0.25">
      <c r="A191" s="7" t="s">
        <v>688</v>
      </c>
      <c r="B191" s="7" t="s">
        <v>368</v>
      </c>
      <c r="C191" s="7" t="s">
        <v>369</v>
      </c>
      <c r="D191" s="7" t="s">
        <v>981</v>
      </c>
      <c r="E191" s="7" t="s">
        <v>929</v>
      </c>
      <c r="F191" s="8">
        <v>63102.06</v>
      </c>
      <c r="G191" s="9"/>
      <c r="H191" s="8">
        <f>SUM(OrderBal23[[#This Row],[Annual
(Actual)]:[Unpaid]])</f>
        <v>63102.06</v>
      </c>
    </row>
    <row r="192" spans="1:8" x14ac:dyDescent="0.25">
      <c r="A192" s="7" t="s">
        <v>689</v>
      </c>
      <c r="B192" s="7" t="s">
        <v>370</v>
      </c>
      <c r="C192" s="7" t="s">
        <v>371</v>
      </c>
      <c r="D192" s="7" t="s">
        <v>981</v>
      </c>
      <c r="E192" s="7" t="s">
        <v>929</v>
      </c>
      <c r="F192" s="8">
        <v>178909.82</v>
      </c>
      <c r="G192" s="9"/>
      <c r="H192" s="8">
        <f>SUM(OrderBal23[[#This Row],[Annual
(Actual)]:[Unpaid]])</f>
        <v>178909.82</v>
      </c>
    </row>
    <row r="193" spans="1:8" x14ac:dyDescent="0.25">
      <c r="A193" s="7" t="s">
        <v>690</v>
      </c>
      <c r="B193" s="7" t="s">
        <v>372</v>
      </c>
      <c r="C193" s="7" t="s">
        <v>373</v>
      </c>
      <c r="D193" s="7" t="s">
        <v>304</v>
      </c>
      <c r="E193" s="7" t="s">
        <v>929</v>
      </c>
      <c r="F193" s="8">
        <v>0.33</v>
      </c>
      <c r="G193" s="9"/>
      <c r="H193" s="8">
        <f>SUM(OrderBal23[[#This Row],[Annual
(Actual)]:[Unpaid]])</f>
        <v>0.33</v>
      </c>
    </row>
    <row r="194" spans="1:8" x14ac:dyDescent="0.25">
      <c r="A194" s="7" t="s">
        <v>691</v>
      </c>
      <c r="B194" s="7" t="s">
        <v>374</v>
      </c>
      <c r="C194" s="7" t="s">
        <v>373</v>
      </c>
      <c r="D194" s="7" t="s">
        <v>777</v>
      </c>
      <c r="E194" s="7" t="s">
        <v>929</v>
      </c>
      <c r="F194" s="8">
        <v>-0.1</v>
      </c>
      <c r="G194" s="9"/>
      <c r="H194" s="8">
        <f>SUM(OrderBal23[[#This Row],[Annual
(Actual)]:[Unpaid]])</f>
        <v>-0.1</v>
      </c>
    </row>
    <row r="195" spans="1:8" x14ac:dyDescent="0.25">
      <c r="A195" s="7" t="s">
        <v>692</v>
      </c>
      <c r="B195" s="7" t="s">
        <v>375</v>
      </c>
      <c r="C195" s="7" t="s">
        <v>376</v>
      </c>
      <c r="D195" s="7" t="s">
        <v>921</v>
      </c>
      <c r="E195" s="7" t="s">
        <v>929</v>
      </c>
      <c r="F195" s="8">
        <v>-11100</v>
      </c>
      <c r="G195" s="9"/>
      <c r="H195" s="8">
        <f>SUM(OrderBal23[[#This Row],[Annual
(Actual)]:[Unpaid]])</f>
        <v>-11100</v>
      </c>
    </row>
    <row r="196" spans="1:8" x14ac:dyDescent="0.25">
      <c r="A196" s="7" t="s">
        <v>693</v>
      </c>
      <c r="B196" s="7" t="s">
        <v>377</v>
      </c>
      <c r="C196" s="7" t="s">
        <v>378</v>
      </c>
      <c r="D196" s="7" t="s">
        <v>981</v>
      </c>
      <c r="E196" s="7" t="s">
        <v>929</v>
      </c>
      <c r="F196" s="8">
        <v>199483.85</v>
      </c>
      <c r="G196" s="9"/>
      <c r="H196" s="8">
        <f>SUM(OrderBal23[[#This Row],[Annual
(Actual)]:[Unpaid]])</f>
        <v>199483.85</v>
      </c>
    </row>
    <row r="197" spans="1:8" x14ac:dyDescent="0.25">
      <c r="A197" s="7" t="s">
        <v>694</v>
      </c>
      <c r="B197" s="7" t="s">
        <v>379</v>
      </c>
      <c r="C197" s="7" t="s">
        <v>380</v>
      </c>
      <c r="D197" s="7" t="s">
        <v>981</v>
      </c>
      <c r="E197" s="7" t="s">
        <v>929</v>
      </c>
      <c r="F197" s="8">
        <v>250754.63</v>
      </c>
      <c r="G197" s="9"/>
      <c r="H197" s="8">
        <f>SUM(OrderBal23[[#This Row],[Annual
(Actual)]:[Unpaid]])</f>
        <v>250754.63</v>
      </c>
    </row>
    <row r="198" spans="1:8" x14ac:dyDescent="0.25">
      <c r="A198" s="7" t="s">
        <v>695</v>
      </c>
      <c r="B198" s="7" t="s">
        <v>381</v>
      </c>
      <c r="C198" s="7" t="s">
        <v>382</v>
      </c>
      <c r="D198" s="7" t="s">
        <v>281</v>
      </c>
      <c r="E198" s="7" t="s">
        <v>929</v>
      </c>
      <c r="F198" s="8">
        <v>-4.6399999999999997</v>
      </c>
      <c r="G198" s="9"/>
      <c r="H198" s="8">
        <f>SUM(OrderBal23[[#This Row],[Annual
(Actual)]:[Unpaid]])</f>
        <v>-4.6399999999999997</v>
      </c>
    </row>
    <row r="199" spans="1:8" ht="12" customHeight="1" x14ac:dyDescent="0.25">
      <c r="A199" s="7" t="s">
        <v>696</v>
      </c>
      <c r="B199" s="7" t="s">
        <v>383</v>
      </c>
      <c r="C199" s="7" t="s">
        <v>384</v>
      </c>
      <c r="D199" s="7" t="s">
        <v>981</v>
      </c>
      <c r="E199" s="7" t="s">
        <v>929</v>
      </c>
      <c r="F199" s="8">
        <v>101587.64</v>
      </c>
      <c r="G199" s="10"/>
      <c r="H199" s="8">
        <f>SUM(OrderBal23[[#This Row],[Annual
(Actual)]:[Unpaid]])</f>
        <v>101587.64</v>
      </c>
    </row>
    <row r="200" spans="1:8" x14ac:dyDescent="0.25">
      <c r="A200" s="7" t="s">
        <v>698</v>
      </c>
      <c r="B200" s="7" t="s">
        <v>386</v>
      </c>
      <c r="C200" s="7" t="s">
        <v>385</v>
      </c>
      <c r="D200" s="7" t="s">
        <v>981</v>
      </c>
      <c r="E200" s="7" t="s">
        <v>929</v>
      </c>
      <c r="F200" s="8">
        <v>152609.60000000001</v>
      </c>
      <c r="G200" s="9"/>
      <c r="H200" s="8">
        <f>SUM(OrderBal23[[#This Row],[Annual
(Actual)]:[Unpaid]])</f>
        <v>152609.60000000001</v>
      </c>
    </row>
    <row r="201" spans="1:8" ht="12" customHeight="1" x14ac:dyDescent="0.25">
      <c r="A201" s="7" t="s">
        <v>699</v>
      </c>
      <c r="B201" s="7" t="s">
        <v>387</v>
      </c>
      <c r="C201" s="7" t="s">
        <v>385</v>
      </c>
      <c r="D201" s="7" t="s">
        <v>204</v>
      </c>
      <c r="E201" s="7" t="s">
        <v>930</v>
      </c>
      <c r="F201" s="8">
        <v>0.05</v>
      </c>
      <c r="G201" s="11"/>
      <c r="H201" s="8">
        <f>SUM(OrderBal23[[#This Row],[Annual
(Actual)]:[Unpaid]])</f>
        <v>0.05</v>
      </c>
    </row>
    <row r="202" spans="1:8" x14ac:dyDescent="0.25">
      <c r="A202" s="7" t="s">
        <v>700</v>
      </c>
      <c r="B202" s="7" t="s">
        <v>388</v>
      </c>
      <c r="C202" s="7" t="s">
        <v>389</v>
      </c>
      <c r="D202" s="7" t="s">
        <v>981</v>
      </c>
      <c r="E202" s="7" t="s">
        <v>931</v>
      </c>
      <c r="F202" s="8">
        <v>1068622.72</v>
      </c>
      <c r="G202" s="9"/>
      <c r="H202" s="8">
        <f>SUM(OrderBal23[[#This Row],[Annual
(Actual)]:[Unpaid]])</f>
        <v>1068622.72</v>
      </c>
    </row>
    <row r="203" spans="1:8" x14ac:dyDescent="0.25">
      <c r="A203" s="7" t="s">
        <v>701</v>
      </c>
      <c r="B203" s="7" t="s">
        <v>390</v>
      </c>
      <c r="C203" s="7" t="s">
        <v>391</v>
      </c>
      <c r="D203" s="7" t="s">
        <v>981</v>
      </c>
      <c r="E203" s="7" t="s">
        <v>929</v>
      </c>
      <c r="F203" s="8">
        <v>-7.0000000000000007E-2</v>
      </c>
      <c r="G203" s="9"/>
      <c r="H203" s="8">
        <f>SUM(OrderBal23[[#This Row],[Annual
(Actual)]:[Unpaid]])</f>
        <v>-7.0000000000000007E-2</v>
      </c>
    </row>
    <row r="204" spans="1:8" x14ac:dyDescent="0.25">
      <c r="A204" s="7" t="s">
        <v>702</v>
      </c>
      <c r="B204" s="7" t="s">
        <v>392</v>
      </c>
      <c r="C204" s="7" t="s">
        <v>393</v>
      </c>
      <c r="D204" s="7" t="s">
        <v>981</v>
      </c>
      <c r="E204" s="7" t="s">
        <v>881</v>
      </c>
      <c r="F204" s="8">
        <v>91999</v>
      </c>
      <c r="G204" s="9"/>
      <c r="H204" s="8">
        <f>SUM(OrderBal23[[#This Row],[Annual
(Actual)]:[Unpaid]])</f>
        <v>91999</v>
      </c>
    </row>
    <row r="205" spans="1:8" x14ac:dyDescent="0.25">
      <c r="A205" s="7" t="s">
        <v>703</v>
      </c>
      <c r="B205" s="7" t="s">
        <v>394</v>
      </c>
      <c r="C205" s="7" t="s">
        <v>395</v>
      </c>
      <c r="D205" s="7" t="s">
        <v>981</v>
      </c>
      <c r="E205" s="7" t="s">
        <v>929</v>
      </c>
      <c r="F205" s="8">
        <v>3695466.92</v>
      </c>
      <c r="G205" s="9"/>
      <c r="H205" s="8">
        <f>SUM(OrderBal23[[#This Row],[Annual
(Actual)]:[Unpaid]])</f>
        <v>3695466.92</v>
      </c>
    </row>
    <row r="206" spans="1:8" x14ac:dyDescent="0.25">
      <c r="A206" s="7" t="s">
        <v>704</v>
      </c>
      <c r="B206" s="7" t="s">
        <v>396</v>
      </c>
      <c r="C206" s="7" t="s">
        <v>397</v>
      </c>
      <c r="D206" s="7" t="s">
        <v>843</v>
      </c>
      <c r="E206" s="7" t="s">
        <v>929</v>
      </c>
      <c r="F206" s="8">
        <v>0.02</v>
      </c>
      <c r="G206" s="9"/>
      <c r="H206" s="8">
        <f>SUM(OrderBal23[[#This Row],[Annual
(Actual)]:[Unpaid]])</f>
        <v>0.02</v>
      </c>
    </row>
    <row r="207" spans="1:8" ht="13.5" customHeight="1" x14ac:dyDescent="0.25">
      <c r="A207" s="7" t="s">
        <v>705</v>
      </c>
      <c r="B207" s="7" t="s">
        <v>818</v>
      </c>
      <c r="C207" s="7" t="s">
        <v>397</v>
      </c>
      <c r="D207" s="7" t="s">
        <v>981</v>
      </c>
      <c r="E207" s="7" t="s">
        <v>929</v>
      </c>
      <c r="F207" s="8">
        <v>1936177.72</v>
      </c>
      <c r="G207" s="9"/>
      <c r="H207" s="8">
        <f>SUM(OrderBal23[[#This Row],[Annual
(Actual)]:[Unpaid]])</f>
        <v>1936177.72</v>
      </c>
    </row>
    <row r="208" spans="1:8" x14ac:dyDescent="0.25">
      <c r="A208" s="7" t="s">
        <v>819</v>
      </c>
      <c r="B208" s="7" t="s">
        <v>820</v>
      </c>
      <c r="C208" s="7" t="s">
        <v>399</v>
      </c>
      <c r="D208" s="7" t="s">
        <v>981</v>
      </c>
      <c r="E208" s="7" t="s">
        <v>929</v>
      </c>
      <c r="F208" s="8">
        <v>897316.6</v>
      </c>
      <c r="G208" s="9"/>
      <c r="H208" s="8">
        <f>SUM(OrderBal23[[#This Row],[Annual
(Actual)]:[Unpaid]])</f>
        <v>897316.6</v>
      </c>
    </row>
    <row r="209" spans="1:8" x14ac:dyDescent="0.25">
      <c r="A209" s="7" t="s">
        <v>706</v>
      </c>
      <c r="B209" s="7" t="s">
        <v>398</v>
      </c>
      <c r="C209" s="7" t="s">
        <v>399</v>
      </c>
      <c r="D209" s="7" t="s">
        <v>892</v>
      </c>
      <c r="E209" s="7" t="s">
        <v>929</v>
      </c>
      <c r="F209" s="8">
        <v>0.02</v>
      </c>
      <c r="G209" s="9"/>
      <c r="H209" s="8">
        <f>SUM(OrderBal23[[#This Row],[Annual
(Actual)]:[Unpaid]])</f>
        <v>0.02</v>
      </c>
    </row>
    <row r="210" spans="1:8" x14ac:dyDescent="0.25">
      <c r="A210" s="7" t="s">
        <v>707</v>
      </c>
      <c r="B210" s="7" t="s">
        <v>400</v>
      </c>
      <c r="C210" s="7" t="s">
        <v>401</v>
      </c>
      <c r="D210" s="7" t="s">
        <v>913</v>
      </c>
      <c r="E210" s="7" t="s">
        <v>931</v>
      </c>
      <c r="F210" s="8">
        <v>-93782.01</v>
      </c>
      <c r="G210" s="9"/>
      <c r="H210" s="8">
        <f>SUM(OrderBal23[[#This Row],[Annual
(Actual)]:[Unpaid]])</f>
        <v>-93782.01</v>
      </c>
    </row>
    <row r="211" spans="1:8" x14ac:dyDescent="0.25">
      <c r="A211" s="7" t="s">
        <v>708</v>
      </c>
      <c r="B211" s="7" t="s">
        <v>402</v>
      </c>
      <c r="C211" s="7" t="s">
        <v>397</v>
      </c>
      <c r="D211" s="7" t="s">
        <v>981</v>
      </c>
      <c r="E211" s="7" t="s">
        <v>881</v>
      </c>
      <c r="F211" s="8">
        <v>165456.75</v>
      </c>
      <c r="G211" s="9"/>
      <c r="H211" s="8">
        <f>SUM(OrderBal23[[#This Row],[Annual
(Actual)]:[Unpaid]])</f>
        <v>165456.75</v>
      </c>
    </row>
    <row r="212" spans="1:8" x14ac:dyDescent="0.25">
      <c r="A212" s="7" t="s">
        <v>709</v>
      </c>
      <c r="B212" s="7" t="s">
        <v>403</v>
      </c>
      <c r="C212" s="7" t="s">
        <v>404</v>
      </c>
      <c r="D212" s="7" t="s">
        <v>981</v>
      </c>
      <c r="E212" s="7" t="s">
        <v>881</v>
      </c>
      <c r="F212" s="8">
        <v>1117863.8500000001</v>
      </c>
      <c r="G212" s="9"/>
      <c r="H212" s="8">
        <f>SUM(OrderBal23[[#This Row],[Annual
(Actual)]:[Unpaid]])</f>
        <v>1117863.8500000001</v>
      </c>
    </row>
    <row r="213" spans="1:8" x14ac:dyDescent="0.25">
      <c r="A213" s="7" t="s">
        <v>710</v>
      </c>
      <c r="B213" s="7" t="s">
        <v>405</v>
      </c>
      <c r="C213" s="7" t="s">
        <v>406</v>
      </c>
      <c r="D213" s="7" t="s">
        <v>981</v>
      </c>
      <c r="E213" s="7" t="s">
        <v>881</v>
      </c>
      <c r="F213" s="8">
        <v>48093.120000000003</v>
      </c>
      <c r="G213" s="9"/>
      <c r="H213" s="8">
        <f>SUM(OrderBal23[[#This Row],[Annual
(Actual)]:[Unpaid]])</f>
        <v>48093.120000000003</v>
      </c>
    </row>
    <row r="214" spans="1:8" x14ac:dyDescent="0.25">
      <c r="A214" s="7" t="s">
        <v>711</v>
      </c>
      <c r="B214" s="7" t="s">
        <v>407</v>
      </c>
      <c r="C214" s="7" t="s">
        <v>408</v>
      </c>
      <c r="D214" s="7" t="s">
        <v>981</v>
      </c>
      <c r="E214" s="7" t="s">
        <v>929</v>
      </c>
      <c r="F214" s="8">
        <v>59633.279999999999</v>
      </c>
      <c r="G214" s="9"/>
      <c r="H214" s="8">
        <f>SUM(OrderBal23[[#This Row],[Annual
(Actual)]:[Unpaid]])</f>
        <v>59633.279999999999</v>
      </c>
    </row>
    <row r="215" spans="1:8" x14ac:dyDescent="0.25">
      <c r="A215" s="7" t="s">
        <v>712</v>
      </c>
      <c r="B215" s="7" t="s">
        <v>409</v>
      </c>
      <c r="C215" s="7" t="s">
        <v>410</v>
      </c>
      <c r="D215" s="7" t="s">
        <v>981</v>
      </c>
      <c r="E215" s="7" t="s">
        <v>929</v>
      </c>
      <c r="F215" s="8">
        <v>1867255.91</v>
      </c>
      <c r="G215" s="9"/>
      <c r="H215" s="8">
        <f>SUM(OrderBal23[[#This Row],[Annual
(Actual)]:[Unpaid]])</f>
        <v>1867255.91</v>
      </c>
    </row>
    <row r="216" spans="1:8" x14ac:dyDescent="0.25">
      <c r="A216" s="7" t="s">
        <v>713</v>
      </c>
      <c r="B216" s="7" t="s">
        <v>411</v>
      </c>
      <c r="C216" s="7" t="s">
        <v>412</v>
      </c>
      <c r="D216" s="7" t="s">
        <v>981</v>
      </c>
      <c r="E216" s="7" t="s">
        <v>929</v>
      </c>
      <c r="F216" s="8">
        <v>13073.46</v>
      </c>
      <c r="G216" s="9"/>
      <c r="H216" s="8">
        <f>SUM(OrderBal23[[#This Row],[Annual
(Actual)]:[Unpaid]])</f>
        <v>13073.46</v>
      </c>
    </row>
    <row r="217" spans="1:8" x14ac:dyDescent="0.25">
      <c r="A217" s="7" t="s">
        <v>714</v>
      </c>
      <c r="B217" s="7" t="s">
        <v>413</v>
      </c>
      <c r="C217" s="7" t="s">
        <v>414</v>
      </c>
      <c r="D217" s="7" t="s">
        <v>981</v>
      </c>
      <c r="E217" s="7" t="s">
        <v>931</v>
      </c>
      <c r="F217" s="8">
        <v>-0.45</v>
      </c>
      <c r="G217" s="9"/>
      <c r="H217" s="8">
        <f>SUM(OrderBal23[[#This Row],[Annual
(Actual)]:[Unpaid]])</f>
        <v>-0.45</v>
      </c>
    </row>
    <row r="218" spans="1:8" x14ac:dyDescent="0.25">
      <c r="A218" s="7" t="s">
        <v>715</v>
      </c>
      <c r="B218" s="7" t="s">
        <v>415</v>
      </c>
      <c r="C218" s="7" t="s">
        <v>416</v>
      </c>
      <c r="D218" s="7" t="s">
        <v>981</v>
      </c>
      <c r="E218" s="7" t="s">
        <v>881</v>
      </c>
      <c r="F218" s="8">
        <v>0.64</v>
      </c>
      <c r="G218" s="9"/>
      <c r="H218" s="8">
        <f>SUM(OrderBal23[[#This Row],[Annual
(Actual)]:[Unpaid]])</f>
        <v>0.64</v>
      </c>
    </row>
    <row r="219" spans="1:8" x14ac:dyDescent="0.25">
      <c r="A219" s="7" t="s">
        <v>844</v>
      </c>
      <c r="B219" s="7" t="s">
        <v>893</v>
      </c>
      <c r="C219" s="7" t="s">
        <v>845</v>
      </c>
      <c r="D219" s="7" t="s">
        <v>981</v>
      </c>
      <c r="E219" s="7" t="s">
        <v>929</v>
      </c>
      <c r="F219" s="8">
        <v>291666.59999999998</v>
      </c>
      <c r="G219" s="9"/>
      <c r="H219" s="8">
        <f>SUM(OrderBal23[[#This Row],[Annual
(Actual)]:[Unpaid]])</f>
        <v>291666.59999999998</v>
      </c>
    </row>
    <row r="220" spans="1:8" x14ac:dyDescent="0.25">
      <c r="A220" s="7" t="s">
        <v>716</v>
      </c>
      <c r="B220" s="7" t="s">
        <v>417</v>
      </c>
      <c r="C220" s="7" t="s">
        <v>418</v>
      </c>
      <c r="D220" s="7" t="s">
        <v>981</v>
      </c>
      <c r="E220" s="7" t="s">
        <v>929</v>
      </c>
      <c r="F220" s="8">
        <v>640035.80000000005</v>
      </c>
      <c r="G220" s="9"/>
      <c r="H220" s="8">
        <f>SUM(OrderBal23[[#This Row],[Annual
(Actual)]:[Unpaid]])</f>
        <v>640035.80000000005</v>
      </c>
    </row>
    <row r="221" spans="1:8" x14ac:dyDescent="0.25">
      <c r="A221" s="7" t="s">
        <v>717</v>
      </c>
      <c r="B221" s="7" t="s">
        <v>419</v>
      </c>
      <c r="C221" s="7" t="s">
        <v>420</v>
      </c>
      <c r="D221" s="7" t="s">
        <v>91</v>
      </c>
      <c r="E221" s="7" t="s">
        <v>779</v>
      </c>
      <c r="F221" s="8">
        <v>549698</v>
      </c>
      <c r="G221" s="9"/>
      <c r="H221" s="8">
        <f>SUM(OrderBal23[[#This Row],[Annual
(Actual)]:[Unpaid]])</f>
        <v>549698</v>
      </c>
    </row>
    <row r="222" spans="1:8" x14ac:dyDescent="0.25">
      <c r="A222" s="7" t="s">
        <v>718</v>
      </c>
      <c r="B222" s="7" t="s">
        <v>421</v>
      </c>
      <c r="C222" s="7" t="s">
        <v>422</v>
      </c>
      <c r="D222" s="7" t="s">
        <v>981</v>
      </c>
      <c r="E222" s="7" t="s">
        <v>929</v>
      </c>
      <c r="F222" s="8">
        <v>459775.68</v>
      </c>
      <c r="G222" s="9"/>
      <c r="H222" s="8">
        <f>SUM(OrderBal23[[#This Row],[Annual
(Actual)]:[Unpaid]])</f>
        <v>459775.68</v>
      </c>
    </row>
    <row r="223" spans="1:8" x14ac:dyDescent="0.25">
      <c r="A223" s="7" t="s">
        <v>719</v>
      </c>
      <c r="B223" s="7" t="s">
        <v>423</v>
      </c>
      <c r="C223" s="7" t="s">
        <v>422</v>
      </c>
      <c r="D223" s="7" t="s">
        <v>981</v>
      </c>
      <c r="E223" s="7" t="s">
        <v>929</v>
      </c>
      <c r="F223" s="8">
        <v>59249.48</v>
      </c>
      <c r="G223" s="9"/>
      <c r="H223" s="8">
        <f>SUM(OrderBal23[[#This Row],[Annual
(Actual)]:[Unpaid]])</f>
        <v>59249.48</v>
      </c>
    </row>
    <row r="224" spans="1:8" x14ac:dyDescent="0.25">
      <c r="A224" s="7" t="s">
        <v>798</v>
      </c>
      <c r="B224" s="7" t="s">
        <v>799</v>
      </c>
      <c r="C224" s="7" t="s">
        <v>422</v>
      </c>
      <c r="D224" s="7" t="s">
        <v>812</v>
      </c>
      <c r="E224" s="7" t="s">
        <v>498</v>
      </c>
      <c r="F224" s="8">
        <v>612</v>
      </c>
      <c r="G224" s="9"/>
      <c r="H224" s="8">
        <f>SUM(OrderBal23[[#This Row],[Annual
(Actual)]:[Unpaid]])</f>
        <v>612</v>
      </c>
    </row>
    <row r="225" spans="1:8" x14ac:dyDescent="0.25">
      <c r="A225" s="7" t="s">
        <v>720</v>
      </c>
      <c r="B225" s="7" t="s">
        <v>424</v>
      </c>
      <c r="C225" s="7" t="s">
        <v>425</v>
      </c>
      <c r="D225" s="7" t="s">
        <v>981</v>
      </c>
      <c r="E225" s="7" t="s">
        <v>929</v>
      </c>
      <c r="F225" s="8">
        <v>121660.56</v>
      </c>
      <c r="G225" s="9"/>
      <c r="H225" s="8">
        <f>SUM(OrderBal23[[#This Row],[Annual
(Actual)]:[Unpaid]])</f>
        <v>121660.56</v>
      </c>
    </row>
    <row r="226" spans="1:8" x14ac:dyDescent="0.25">
      <c r="A226" s="7" t="s">
        <v>721</v>
      </c>
      <c r="B226" s="7" t="s">
        <v>427</v>
      </c>
      <c r="C226" s="7" t="s">
        <v>426</v>
      </c>
      <c r="D226" s="7" t="s">
        <v>960</v>
      </c>
      <c r="E226" s="7" t="s">
        <v>929</v>
      </c>
      <c r="F226" s="8">
        <v>5092980</v>
      </c>
      <c r="G226" s="9"/>
      <c r="H226" s="8">
        <f>SUM(OrderBal23[[#This Row],[Annual
(Actual)]:[Unpaid]])</f>
        <v>5092980</v>
      </c>
    </row>
    <row r="227" spans="1:8" x14ac:dyDescent="0.25">
      <c r="A227" s="7" t="s">
        <v>722</v>
      </c>
      <c r="B227" s="7" t="s">
        <v>428</v>
      </c>
      <c r="C227" s="7" t="s">
        <v>426</v>
      </c>
      <c r="D227" s="7" t="s">
        <v>981</v>
      </c>
      <c r="E227" s="7" t="s">
        <v>929</v>
      </c>
      <c r="F227" s="8">
        <v>837881.88</v>
      </c>
      <c r="G227" s="9"/>
      <c r="H227" s="8">
        <f>SUM(OrderBal23[[#This Row],[Annual
(Actual)]:[Unpaid]])</f>
        <v>837881.88</v>
      </c>
    </row>
    <row r="228" spans="1:8" x14ac:dyDescent="0.25">
      <c r="A228" s="7" t="s">
        <v>723</v>
      </c>
      <c r="B228" s="7" t="s">
        <v>429</v>
      </c>
      <c r="C228" s="7" t="s">
        <v>430</v>
      </c>
      <c r="D228" s="7" t="s">
        <v>981</v>
      </c>
      <c r="E228" s="7" t="s">
        <v>929</v>
      </c>
      <c r="F228" s="8">
        <v>40020.720000000001</v>
      </c>
      <c r="G228" s="9"/>
      <c r="H228" s="8">
        <f>SUM(OrderBal23[[#This Row],[Annual
(Actual)]:[Unpaid]])</f>
        <v>40020.720000000001</v>
      </c>
    </row>
    <row r="229" spans="1:8" x14ac:dyDescent="0.25">
      <c r="A229" s="7" t="s">
        <v>724</v>
      </c>
      <c r="B229" s="7" t="s">
        <v>431</v>
      </c>
      <c r="C229" s="7" t="s">
        <v>432</v>
      </c>
      <c r="D229" s="7" t="s">
        <v>981</v>
      </c>
      <c r="E229" s="7" t="s">
        <v>48</v>
      </c>
      <c r="F229" s="8">
        <v>297474.58</v>
      </c>
      <c r="G229" s="9"/>
      <c r="H229" s="8">
        <f>SUM(OrderBal23[[#This Row],[Annual
(Actual)]:[Unpaid]])</f>
        <v>297474.58</v>
      </c>
    </row>
    <row r="230" spans="1:8" x14ac:dyDescent="0.25">
      <c r="A230" s="7" t="s">
        <v>725</v>
      </c>
      <c r="B230" s="7" t="s">
        <v>433</v>
      </c>
      <c r="C230" s="7" t="s">
        <v>432</v>
      </c>
      <c r="D230" s="7" t="s">
        <v>981</v>
      </c>
      <c r="E230" s="7" t="s">
        <v>881</v>
      </c>
      <c r="F230" s="8">
        <v>4191748.44</v>
      </c>
      <c r="G230" s="9"/>
      <c r="H230" s="8">
        <f>SUM(OrderBal23[[#This Row],[Annual
(Actual)]:[Unpaid]])</f>
        <v>4191748.44</v>
      </c>
    </row>
    <row r="231" spans="1:8" x14ac:dyDescent="0.25">
      <c r="A231" s="7" t="s">
        <v>726</v>
      </c>
      <c r="B231" s="7" t="s">
        <v>434</v>
      </c>
      <c r="C231" s="7" t="s">
        <v>435</v>
      </c>
      <c r="D231" s="7" t="s">
        <v>981</v>
      </c>
      <c r="E231" s="7" t="s">
        <v>929</v>
      </c>
      <c r="F231" s="8">
        <v>94208.39</v>
      </c>
      <c r="G231" s="9"/>
      <c r="H231" s="8">
        <f>SUM(OrderBal23[[#This Row],[Annual
(Actual)]:[Unpaid]])</f>
        <v>94208.39</v>
      </c>
    </row>
    <row r="232" spans="1:8" x14ac:dyDescent="0.25">
      <c r="A232" s="7" t="s">
        <v>727</v>
      </c>
      <c r="B232" s="7" t="s">
        <v>436</v>
      </c>
      <c r="C232" s="7" t="s">
        <v>437</v>
      </c>
      <c r="D232" s="7" t="s">
        <v>981</v>
      </c>
      <c r="E232" s="7" t="s">
        <v>929</v>
      </c>
      <c r="F232" s="8">
        <v>139274.99</v>
      </c>
      <c r="G232" s="9"/>
      <c r="H232" s="8">
        <f>SUM(OrderBal23[[#This Row],[Annual
(Actual)]:[Unpaid]])</f>
        <v>139274.99</v>
      </c>
    </row>
    <row r="233" spans="1:8" x14ac:dyDescent="0.25">
      <c r="A233" s="7" t="s">
        <v>728</v>
      </c>
      <c r="B233" s="7" t="s">
        <v>438</v>
      </c>
      <c r="C233" s="7" t="s">
        <v>439</v>
      </c>
      <c r="D233" s="7" t="s">
        <v>981</v>
      </c>
      <c r="E233" s="7" t="s">
        <v>881</v>
      </c>
      <c r="F233" s="8">
        <v>83663.58</v>
      </c>
      <c r="G233" s="9"/>
      <c r="H233" s="8">
        <f>SUM(OrderBal23[[#This Row],[Annual
(Actual)]:[Unpaid]])</f>
        <v>83663.58</v>
      </c>
    </row>
    <row r="234" spans="1:8" x14ac:dyDescent="0.25">
      <c r="A234" s="7" t="s">
        <v>729</v>
      </c>
      <c r="B234" s="7" t="s">
        <v>440</v>
      </c>
      <c r="C234" s="7" t="s">
        <v>441</v>
      </c>
      <c r="D234" s="7" t="s">
        <v>981</v>
      </c>
      <c r="E234" s="7" t="s">
        <v>929</v>
      </c>
      <c r="F234" s="8">
        <v>5812466.3799999999</v>
      </c>
      <c r="G234" s="9"/>
      <c r="H234" s="8">
        <f>SUM(OrderBal23[[#This Row],[Annual
(Actual)]:[Unpaid]])</f>
        <v>5812466.3799999999</v>
      </c>
    </row>
    <row r="235" spans="1:8" x14ac:dyDescent="0.25">
      <c r="A235" s="7" t="s">
        <v>730</v>
      </c>
      <c r="B235" s="7" t="s">
        <v>442</v>
      </c>
      <c r="C235" s="7" t="s">
        <v>441</v>
      </c>
      <c r="D235" s="7" t="s">
        <v>981</v>
      </c>
      <c r="E235" s="7" t="s">
        <v>929</v>
      </c>
      <c r="F235" s="8">
        <v>1568055.52</v>
      </c>
      <c r="G235" s="9"/>
      <c r="H235" s="8">
        <f>SUM(OrderBal23[[#This Row],[Annual
(Actual)]:[Unpaid]])</f>
        <v>1568055.52</v>
      </c>
    </row>
    <row r="236" spans="1:8" x14ac:dyDescent="0.25">
      <c r="A236" s="7" t="s">
        <v>731</v>
      </c>
      <c r="B236" s="7" t="s">
        <v>443</v>
      </c>
      <c r="C236" s="7" t="s">
        <v>444</v>
      </c>
      <c r="D236" s="7" t="s">
        <v>981</v>
      </c>
      <c r="E236" s="7" t="s">
        <v>929</v>
      </c>
      <c r="F236" s="8">
        <v>54096.639999999999</v>
      </c>
      <c r="G236" s="9"/>
      <c r="H236" s="8">
        <f>SUM(OrderBal23[[#This Row],[Annual
(Actual)]:[Unpaid]])</f>
        <v>54096.639999999999</v>
      </c>
    </row>
    <row r="237" spans="1:8" x14ac:dyDescent="0.25">
      <c r="A237" s="7" t="s">
        <v>828</v>
      </c>
      <c r="B237" s="7" t="s">
        <v>829</v>
      </c>
      <c r="C237" s="7" t="s">
        <v>830</v>
      </c>
      <c r="D237" s="7" t="s">
        <v>981</v>
      </c>
      <c r="E237" s="7" t="s">
        <v>929</v>
      </c>
      <c r="F237" s="8">
        <v>942970.62</v>
      </c>
      <c r="G237" s="9"/>
      <c r="H237" s="8">
        <f>SUM(OrderBal23[[#This Row],[Annual
(Actual)]:[Unpaid]])</f>
        <v>942970.62</v>
      </c>
    </row>
    <row r="238" spans="1:8" x14ac:dyDescent="0.25">
      <c r="A238" s="7" t="s">
        <v>732</v>
      </c>
      <c r="B238" s="7" t="s">
        <v>445</v>
      </c>
      <c r="C238" s="7" t="s">
        <v>446</v>
      </c>
      <c r="D238" s="7" t="s">
        <v>981</v>
      </c>
      <c r="E238" s="7" t="s">
        <v>929</v>
      </c>
      <c r="F238" s="8">
        <v>1166706</v>
      </c>
      <c r="G238" s="9"/>
      <c r="H238" s="8">
        <f>SUM(OrderBal23[[#This Row],[Annual
(Actual)]:[Unpaid]])</f>
        <v>1166706</v>
      </c>
    </row>
    <row r="239" spans="1:8" x14ac:dyDescent="0.25">
      <c r="A239" s="7" t="s">
        <v>733</v>
      </c>
      <c r="B239" s="7" t="s">
        <v>447</v>
      </c>
      <c r="C239" s="7" t="s">
        <v>448</v>
      </c>
      <c r="D239" s="7" t="s">
        <v>981</v>
      </c>
      <c r="E239" s="7" t="s">
        <v>931</v>
      </c>
      <c r="F239" s="8">
        <v>833313.3</v>
      </c>
      <c r="G239" s="9"/>
      <c r="H239" s="8">
        <f>SUM(OrderBal23[[#This Row],[Annual
(Actual)]:[Unpaid]])</f>
        <v>833313.3</v>
      </c>
    </row>
    <row r="240" spans="1:8" x14ac:dyDescent="0.25">
      <c r="A240" s="7" t="s">
        <v>734</v>
      </c>
      <c r="B240" s="7" t="s">
        <v>449</v>
      </c>
      <c r="C240" s="7" t="s">
        <v>448</v>
      </c>
      <c r="D240" s="7" t="s">
        <v>504</v>
      </c>
      <c r="E240" s="7" t="s">
        <v>931</v>
      </c>
      <c r="F240" s="8">
        <v>0.01</v>
      </c>
      <c r="G240" s="9"/>
      <c r="H240" s="8">
        <f>SUM(OrderBal23[[#This Row],[Annual
(Actual)]:[Unpaid]])</f>
        <v>0.01</v>
      </c>
    </row>
    <row r="241" spans="1:8" x14ac:dyDescent="0.25">
      <c r="A241" s="7" t="s">
        <v>735</v>
      </c>
      <c r="B241" s="7" t="s">
        <v>450</v>
      </c>
      <c r="C241" s="7" t="s">
        <v>451</v>
      </c>
      <c r="D241" s="7" t="s">
        <v>842</v>
      </c>
      <c r="E241" s="7" t="s">
        <v>929</v>
      </c>
      <c r="F241" s="8">
        <v>-0.03</v>
      </c>
      <c r="G241" s="9"/>
      <c r="H241" s="8">
        <f>SUM(OrderBal23[[#This Row],[Annual
(Actual)]:[Unpaid]])</f>
        <v>-0.03</v>
      </c>
    </row>
    <row r="242" spans="1:8" x14ac:dyDescent="0.25">
      <c r="A242" s="7" t="s">
        <v>736</v>
      </c>
      <c r="B242" s="7" t="s">
        <v>452</v>
      </c>
      <c r="C242" s="7" t="s">
        <v>453</v>
      </c>
      <c r="D242" s="7" t="s">
        <v>981</v>
      </c>
      <c r="E242" s="7" t="s">
        <v>929</v>
      </c>
      <c r="F242" s="8">
        <v>338448.1</v>
      </c>
      <c r="G242" s="9"/>
      <c r="H242" s="8">
        <f>SUM(OrderBal23[[#This Row],[Annual
(Actual)]:[Unpaid]])</f>
        <v>338448.1</v>
      </c>
    </row>
    <row r="243" spans="1:8" x14ac:dyDescent="0.25">
      <c r="A243" s="7" t="s">
        <v>962</v>
      </c>
      <c r="B243" s="7" t="s">
        <v>963</v>
      </c>
      <c r="C243" s="7" t="s">
        <v>964</v>
      </c>
      <c r="D243" s="7" t="s">
        <v>981</v>
      </c>
      <c r="E243" s="7" t="s">
        <v>929</v>
      </c>
      <c r="F243" s="8">
        <v>32667.48</v>
      </c>
      <c r="G243" s="9"/>
      <c r="H243" s="8">
        <f>SUM(OrderBal23[[#This Row],[Annual
(Actual)]:[Unpaid]])</f>
        <v>32667.48</v>
      </c>
    </row>
    <row r="244" spans="1:8" x14ac:dyDescent="0.25">
      <c r="A244" s="7" t="s">
        <v>737</v>
      </c>
      <c r="B244" s="7" t="s">
        <v>738</v>
      </c>
      <c r="C244" s="7" t="s">
        <v>739</v>
      </c>
      <c r="D244" s="7" t="s">
        <v>981</v>
      </c>
      <c r="E244" s="7" t="s">
        <v>929</v>
      </c>
      <c r="F244" s="8">
        <v>141880</v>
      </c>
      <c r="G244" s="9"/>
      <c r="H244" s="8">
        <f>SUM(OrderBal23[[#This Row],[Annual
(Actual)]:[Unpaid]])</f>
        <v>141880</v>
      </c>
    </row>
    <row r="245" spans="1:8" x14ac:dyDescent="0.25">
      <c r="A245" s="7" t="s">
        <v>740</v>
      </c>
      <c r="B245" s="7" t="s">
        <v>454</v>
      </c>
      <c r="C245" s="7" t="s">
        <v>455</v>
      </c>
      <c r="D245" s="7" t="s">
        <v>981</v>
      </c>
      <c r="E245" s="7" t="s">
        <v>929</v>
      </c>
      <c r="F245" s="8">
        <v>124032.48</v>
      </c>
      <c r="G245" s="9"/>
      <c r="H245" s="8">
        <f>SUM(OrderBal23[[#This Row],[Annual
(Actual)]:[Unpaid]])</f>
        <v>124032.48</v>
      </c>
    </row>
    <row r="246" spans="1:8" x14ac:dyDescent="0.25">
      <c r="A246" s="7" t="s">
        <v>741</v>
      </c>
      <c r="B246" s="7" t="s">
        <v>456</v>
      </c>
      <c r="C246" s="7" t="s">
        <v>455</v>
      </c>
      <c r="D246" s="7" t="s">
        <v>981</v>
      </c>
      <c r="E246" s="7" t="s">
        <v>881</v>
      </c>
      <c r="F246" s="8">
        <v>180833.35</v>
      </c>
      <c r="G246" s="9"/>
      <c r="H246" s="8">
        <f>SUM(OrderBal23[[#This Row],[Annual
(Actual)]:[Unpaid]])</f>
        <v>180833.35</v>
      </c>
    </row>
    <row r="247" spans="1:8" x14ac:dyDescent="0.25">
      <c r="A247" s="7" t="s">
        <v>742</v>
      </c>
      <c r="B247" s="7" t="s">
        <v>458</v>
      </c>
      <c r="C247" s="7" t="s">
        <v>459</v>
      </c>
      <c r="D247" s="7" t="s">
        <v>981</v>
      </c>
      <c r="E247" s="7" t="s">
        <v>929</v>
      </c>
      <c r="F247" s="8">
        <v>1733569.6</v>
      </c>
      <c r="G247" s="9"/>
      <c r="H247" s="8">
        <f>SUM(OrderBal23[[#This Row],[Annual
(Actual)]:[Unpaid]])</f>
        <v>1733569.6</v>
      </c>
    </row>
    <row r="248" spans="1:8" x14ac:dyDescent="0.25">
      <c r="A248" s="7" t="s">
        <v>743</v>
      </c>
      <c r="B248" s="7" t="s">
        <v>460</v>
      </c>
      <c r="C248" s="7" t="s">
        <v>459</v>
      </c>
      <c r="D248" s="7" t="s">
        <v>981</v>
      </c>
      <c r="E248" s="7" t="s">
        <v>881</v>
      </c>
      <c r="F248" s="8">
        <v>175235.31</v>
      </c>
      <c r="G248" s="9"/>
      <c r="H248" s="8">
        <f>SUM(OrderBal23[[#This Row],[Annual
(Actual)]:[Unpaid]])</f>
        <v>175235.31</v>
      </c>
    </row>
    <row r="249" spans="1:8" x14ac:dyDescent="0.25">
      <c r="A249" s="7" t="s">
        <v>744</v>
      </c>
      <c r="B249" s="7" t="s">
        <v>461</v>
      </c>
      <c r="C249" s="7" t="s">
        <v>462</v>
      </c>
      <c r="D249" s="7" t="s">
        <v>981</v>
      </c>
      <c r="E249" s="7" t="s">
        <v>881</v>
      </c>
      <c r="F249" s="8">
        <v>48316.59</v>
      </c>
      <c r="G249" s="9"/>
      <c r="H249" s="8">
        <f>SUM(OrderBal23[[#This Row],[Annual
(Actual)]:[Unpaid]])</f>
        <v>48316.59</v>
      </c>
    </row>
    <row r="250" spans="1:8" x14ac:dyDescent="0.25">
      <c r="A250" s="7" t="s">
        <v>745</v>
      </c>
      <c r="B250" s="7" t="s">
        <v>463</v>
      </c>
      <c r="C250" s="7" t="s">
        <v>464</v>
      </c>
      <c r="D250" s="7" t="s">
        <v>981</v>
      </c>
      <c r="E250" s="7" t="s">
        <v>929</v>
      </c>
      <c r="F250" s="8">
        <v>51632.639999999999</v>
      </c>
      <c r="G250" s="9"/>
      <c r="H250" s="8">
        <f>SUM(OrderBal23[[#This Row],[Annual
(Actual)]:[Unpaid]])</f>
        <v>51632.639999999999</v>
      </c>
    </row>
    <row r="251" spans="1:8" x14ac:dyDescent="0.25">
      <c r="A251" s="7" t="s">
        <v>746</v>
      </c>
      <c r="B251" s="7" t="s">
        <v>831</v>
      </c>
      <c r="C251" s="7" t="s">
        <v>465</v>
      </c>
      <c r="D251" s="7" t="s">
        <v>981</v>
      </c>
      <c r="E251" s="7" t="s">
        <v>929</v>
      </c>
      <c r="F251" s="8">
        <v>86696.97</v>
      </c>
      <c r="G251" s="9"/>
      <c r="H251" s="8">
        <f>SUM(OrderBal23[[#This Row],[Annual
(Actual)]:[Unpaid]])</f>
        <v>86696.97</v>
      </c>
    </row>
    <row r="252" spans="1:8" x14ac:dyDescent="0.25">
      <c r="A252" s="7" t="s">
        <v>747</v>
      </c>
      <c r="B252" s="7" t="s">
        <v>466</v>
      </c>
      <c r="C252" s="7" t="s">
        <v>465</v>
      </c>
      <c r="D252" s="7" t="s">
        <v>981</v>
      </c>
      <c r="E252" s="7" t="s">
        <v>929</v>
      </c>
      <c r="F252" s="8">
        <v>197339.04</v>
      </c>
      <c r="G252" s="9"/>
      <c r="H252" s="8">
        <f>SUM(OrderBal23[[#This Row],[Annual
(Actual)]:[Unpaid]])</f>
        <v>197339.04</v>
      </c>
    </row>
    <row r="253" spans="1:8" x14ac:dyDescent="0.25">
      <c r="A253" s="7" t="s">
        <v>748</v>
      </c>
      <c r="B253" s="7" t="s">
        <v>467</v>
      </c>
      <c r="C253" s="7" t="s">
        <v>468</v>
      </c>
      <c r="D253" s="7" t="s">
        <v>981</v>
      </c>
      <c r="E253" s="7" t="s">
        <v>929</v>
      </c>
      <c r="F253" s="8">
        <v>-0.02</v>
      </c>
      <c r="G253" s="9"/>
      <c r="H253" s="8">
        <f>SUM(OrderBal23[[#This Row],[Annual
(Actual)]:[Unpaid]])</f>
        <v>-0.02</v>
      </c>
    </row>
    <row r="254" spans="1:8" x14ac:dyDescent="0.25">
      <c r="A254" s="7" t="s">
        <v>749</v>
      </c>
      <c r="B254" s="7" t="s">
        <v>469</v>
      </c>
      <c r="C254" s="7" t="s">
        <v>470</v>
      </c>
      <c r="D254" s="7" t="s">
        <v>981</v>
      </c>
      <c r="E254" s="7" t="s">
        <v>929</v>
      </c>
      <c r="F254" s="8">
        <v>50070.02</v>
      </c>
      <c r="G254" s="9"/>
      <c r="H254" s="8">
        <f>SUM(OrderBal23[[#This Row],[Annual
(Actual)]:[Unpaid]])</f>
        <v>50070.02</v>
      </c>
    </row>
    <row r="255" spans="1:8" x14ac:dyDescent="0.25">
      <c r="A255" s="7" t="s">
        <v>750</v>
      </c>
      <c r="B255" s="7" t="s">
        <v>471</v>
      </c>
      <c r="C255" s="7" t="s">
        <v>472</v>
      </c>
      <c r="D255" s="7" t="s">
        <v>842</v>
      </c>
      <c r="E255" s="7" t="s">
        <v>929</v>
      </c>
      <c r="F255" s="8">
        <v>-0.02</v>
      </c>
      <c r="G255" s="9"/>
      <c r="H255" s="8">
        <f>SUM(OrderBal23[[#This Row],[Annual
(Actual)]:[Unpaid]])</f>
        <v>-0.02</v>
      </c>
    </row>
    <row r="256" spans="1:8" x14ac:dyDescent="0.25">
      <c r="A256" s="7" t="s">
        <v>751</v>
      </c>
      <c r="B256" s="7" t="s">
        <v>473</v>
      </c>
      <c r="C256" s="7" t="s">
        <v>474</v>
      </c>
      <c r="D256" s="7" t="s">
        <v>981</v>
      </c>
      <c r="E256" s="7" t="s">
        <v>929</v>
      </c>
      <c r="F256" s="8">
        <v>585000</v>
      </c>
      <c r="G256" s="9"/>
      <c r="H256" s="8">
        <f>SUM(OrderBal23[[#This Row],[Annual
(Actual)]:[Unpaid]])</f>
        <v>585000</v>
      </c>
    </row>
    <row r="257" spans="1:8" x14ac:dyDescent="0.25">
      <c r="A257" s="7" t="s">
        <v>752</v>
      </c>
      <c r="B257" s="7" t="s">
        <v>475</v>
      </c>
      <c r="C257" s="7" t="s">
        <v>476</v>
      </c>
      <c r="D257" s="7" t="s">
        <v>981</v>
      </c>
      <c r="E257" s="7" t="s">
        <v>929</v>
      </c>
      <c r="F257" s="8">
        <v>3929446.51</v>
      </c>
      <c r="G257" s="9"/>
      <c r="H257" s="8">
        <f>SUM(OrderBal23[[#This Row],[Annual
(Actual)]:[Unpaid]])</f>
        <v>3929446.51</v>
      </c>
    </row>
    <row r="258" spans="1:8" x14ac:dyDescent="0.25">
      <c r="A258" s="7" t="s">
        <v>753</v>
      </c>
      <c r="B258" s="7" t="s">
        <v>477</v>
      </c>
      <c r="C258" s="7" t="s">
        <v>478</v>
      </c>
      <c r="D258" s="7" t="s">
        <v>981</v>
      </c>
      <c r="E258" s="7" t="s">
        <v>929</v>
      </c>
      <c r="F258" s="8">
        <v>97433.42</v>
      </c>
      <c r="G258" s="9"/>
      <c r="H258" s="8">
        <f>SUM(OrderBal23[[#This Row],[Annual
(Actual)]:[Unpaid]])</f>
        <v>97433.42</v>
      </c>
    </row>
    <row r="259" spans="1:8" x14ac:dyDescent="0.25">
      <c r="A259" s="7" t="s">
        <v>754</v>
      </c>
      <c r="B259" s="7" t="s">
        <v>894</v>
      </c>
      <c r="C259" s="7" t="s">
        <v>479</v>
      </c>
      <c r="D259" s="7" t="s">
        <v>981</v>
      </c>
      <c r="E259" s="7" t="s">
        <v>929</v>
      </c>
      <c r="F259" s="8">
        <v>341213.11</v>
      </c>
      <c r="G259" s="15"/>
      <c r="H259" s="8">
        <f>SUM(OrderBal23[[#This Row],[Annual
(Actual)]:[Unpaid]])</f>
        <v>341213.11</v>
      </c>
    </row>
    <row r="260" spans="1:8" x14ac:dyDescent="0.25">
      <c r="A260" s="7" t="s">
        <v>821</v>
      </c>
      <c r="B260" s="7" t="s">
        <v>822</v>
      </c>
      <c r="C260" s="7" t="s">
        <v>481</v>
      </c>
      <c r="D260" s="7" t="s">
        <v>960</v>
      </c>
      <c r="E260" s="7" t="s">
        <v>929</v>
      </c>
      <c r="F260" s="8">
        <v>140116.79999999999</v>
      </c>
      <c r="G260" s="15"/>
      <c r="H260" s="8">
        <f>SUM(OrderBal23[[#This Row],[Annual
(Actual)]:[Unpaid]])</f>
        <v>140116.79999999999</v>
      </c>
    </row>
    <row r="261" spans="1:8" x14ac:dyDescent="0.25">
      <c r="A261" s="7" t="s">
        <v>755</v>
      </c>
      <c r="B261" s="7" t="s">
        <v>480</v>
      </c>
      <c r="C261" s="7" t="s">
        <v>481</v>
      </c>
      <c r="D261" s="7" t="s">
        <v>56</v>
      </c>
      <c r="E261" s="7" t="s">
        <v>929</v>
      </c>
      <c r="F261" s="8">
        <v>124499.78</v>
      </c>
      <c r="G261" s="15"/>
      <c r="H261" s="8">
        <f>SUM(OrderBal23[[#This Row],[Annual
(Actual)]:[Unpaid]])</f>
        <v>124499.78</v>
      </c>
    </row>
    <row r="262" spans="1:8" x14ac:dyDescent="0.25">
      <c r="A262" s="7" t="s">
        <v>756</v>
      </c>
      <c r="B262" s="7" t="s">
        <v>482</v>
      </c>
      <c r="C262" s="7" t="s">
        <v>481</v>
      </c>
      <c r="D262" s="7" t="s">
        <v>981</v>
      </c>
      <c r="E262" s="7" t="s">
        <v>929</v>
      </c>
      <c r="F262" s="8">
        <v>310658.36</v>
      </c>
      <c r="G262" s="15"/>
      <c r="H262" s="8">
        <f>SUM(OrderBal23[[#This Row],[Annual
(Actual)]:[Unpaid]])</f>
        <v>310658.36</v>
      </c>
    </row>
    <row r="263" spans="1:8" x14ac:dyDescent="0.25">
      <c r="A263" s="7" t="s">
        <v>757</v>
      </c>
      <c r="B263" s="7" t="s">
        <v>483</v>
      </c>
      <c r="C263" s="7" t="s">
        <v>481</v>
      </c>
      <c r="D263" s="7" t="s">
        <v>981</v>
      </c>
      <c r="E263" s="7" t="s">
        <v>929</v>
      </c>
      <c r="F263" s="8">
        <v>310658.36</v>
      </c>
      <c r="G263" s="15"/>
      <c r="H263" s="8">
        <f>SUM(OrderBal23[[#This Row],[Annual
(Actual)]:[Unpaid]])</f>
        <v>310658.36</v>
      </c>
    </row>
    <row r="264" spans="1:8" x14ac:dyDescent="0.25">
      <c r="A264" s="7" t="s">
        <v>758</v>
      </c>
      <c r="B264" s="7" t="s">
        <v>484</v>
      </c>
      <c r="C264" s="7" t="s">
        <v>485</v>
      </c>
      <c r="D264" s="7" t="s">
        <v>981</v>
      </c>
      <c r="E264" s="7" t="s">
        <v>929</v>
      </c>
      <c r="F264" s="8">
        <v>169728</v>
      </c>
      <c r="G264" s="15"/>
      <c r="H264" s="8">
        <f>SUM(OrderBal23[[#This Row],[Annual
(Actual)]:[Unpaid]])</f>
        <v>169728</v>
      </c>
    </row>
    <row r="265" spans="1:8" x14ac:dyDescent="0.25">
      <c r="A265" s="7" t="s">
        <v>785</v>
      </c>
      <c r="B265" s="7" t="s">
        <v>786</v>
      </c>
      <c r="C265" s="7" t="s">
        <v>787</v>
      </c>
      <c r="D265" s="7" t="s">
        <v>913</v>
      </c>
      <c r="E265" s="7" t="s">
        <v>881</v>
      </c>
      <c r="F265" s="8">
        <v>0.01</v>
      </c>
      <c r="G265" s="15"/>
      <c r="H265" s="8">
        <f>SUM(OrderBal23[[#This Row],[Annual
(Actual)]:[Unpaid]])</f>
        <v>0.01</v>
      </c>
    </row>
    <row r="266" spans="1:8" x14ac:dyDescent="0.25">
      <c r="A266" s="7" t="s">
        <v>759</v>
      </c>
      <c r="B266" s="7" t="s">
        <v>486</v>
      </c>
      <c r="C266" s="7" t="s">
        <v>487</v>
      </c>
      <c r="D266" s="7" t="s">
        <v>981</v>
      </c>
      <c r="E266" s="7" t="s">
        <v>929</v>
      </c>
      <c r="F266" s="8">
        <v>161873.89000000001</v>
      </c>
      <c r="G266" s="15"/>
      <c r="H266" s="8">
        <f>SUM(OrderBal23[[#This Row],[Annual
(Actual)]:[Unpaid]])</f>
        <v>161873.89000000001</v>
      </c>
    </row>
    <row r="267" spans="1:8" x14ac:dyDescent="0.25">
      <c r="A267" s="7" t="s">
        <v>760</v>
      </c>
      <c r="B267" s="7" t="s">
        <v>488</v>
      </c>
      <c r="C267" s="7" t="s">
        <v>487</v>
      </c>
      <c r="D267" s="7" t="s">
        <v>12</v>
      </c>
      <c r="E267" s="7" t="s">
        <v>929</v>
      </c>
      <c r="F267" s="8">
        <v>223963.16</v>
      </c>
      <c r="G267" s="15"/>
      <c r="H267" s="8">
        <f>SUM(OrderBal23[[#This Row],[Annual
(Actual)]:[Unpaid]])</f>
        <v>223963.16</v>
      </c>
    </row>
    <row r="268" spans="1:8" x14ac:dyDescent="0.25">
      <c r="A268" s="7" t="s">
        <v>761</v>
      </c>
      <c r="B268" s="7" t="s">
        <v>489</v>
      </c>
      <c r="C268" s="7" t="s">
        <v>487</v>
      </c>
      <c r="D268" s="7" t="s">
        <v>981</v>
      </c>
      <c r="E268" s="7" t="s">
        <v>929</v>
      </c>
      <c r="F268" s="8">
        <v>57318.75</v>
      </c>
      <c r="G268" s="15"/>
      <c r="H268" s="8">
        <f>SUM(OrderBal23[[#This Row],[Annual
(Actual)]:[Unpaid]])</f>
        <v>57318.75</v>
      </c>
    </row>
    <row r="269" spans="1:8" x14ac:dyDescent="0.25">
      <c r="A269" s="7" t="s">
        <v>762</v>
      </c>
      <c r="B269" s="7" t="s">
        <v>490</v>
      </c>
      <c r="C269" s="7" t="s">
        <v>491</v>
      </c>
      <c r="D269" s="7" t="s">
        <v>981</v>
      </c>
      <c r="E269" s="7" t="s">
        <v>929</v>
      </c>
      <c r="F269" s="8">
        <v>742634.38</v>
      </c>
      <c r="G269" s="15"/>
      <c r="H269" s="8">
        <f>SUM(OrderBal23[[#This Row],[Annual
(Actual)]:[Unpaid]])</f>
        <v>742634.38</v>
      </c>
    </row>
    <row r="270" spans="1:8" x14ac:dyDescent="0.25">
      <c r="A270" s="7" t="s">
        <v>763</v>
      </c>
      <c r="B270" s="7" t="s">
        <v>764</v>
      </c>
      <c r="C270" s="7" t="s">
        <v>765</v>
      </c>
      <c r="D270" s="7" t="s">
        <v>913</v>
      </c>
      <c r="E270" s="7" t="s">
        <v>929</v>
      </c>
      <c r="F270" s="8">
        <v>-0.04</v>
      </c>
      <c r="G270" s="15"/>
      <c r="H270" s="8">
        <f>SUM(OrderBal23[[#This Row],[Annual
(Actual)]:[Unpaid]])</f>
        <v>-0.04</v>
      </c>
    </row>
    <row r="271" spans="1:8" x14ac:dyDescent="0.25">
      <c r="A271" s="7" t="s">
        <v>766</v>
      </c>
      <c r="B271" s="7" t="s">
        <v>492</v>
      </c>
      <c r="C271" s="7" t="s">
        <v>493</v>
      </c>
      <c r="D271" s="7" t="s">
        <v>981</v>
      </c>
      <c r="E271" s="7" t="s">
        <v>929</v>
      </c>
      <c r="F271" s="8">
        <v>100942.2</v>
      </c>
      <c r="G271" s="15"/>
      <c r="H271" s="8">
        <f>SUM(OrderBal23[[#This Row],[Annual
(Actual)]:[Unpaid]])</f>
        <v>100942.2</v>
      </c>
    </row>
    <row r="272" spans="1:8" x14ac:dyDescent="0.25">
      <c r="A272" s="7" t="s">
        <v>846</v>
      </c>
      <c r="B272" s="7" t="s">
        <v>847</v>
      </c>
      <c r="C272" s="7" t="s">
        <v>848</v>
      </c>
      <c r="D272" s="7" t="s">
        <v>981</v>
      </c>
      <c r="E272" s="7" t="s">
        <v>849</v>
      </c>
      <c r="F272" s="8">
        <v>2724153.2</v>
      </c>
      <c r="G272" s="15"/>
      <c r="H272" s="8">
        <f>SUM(OrderBal23[[#This Row],[Annual
(Actual)]:[Unpaid]])</f>
        <v>2724153.2</v>
      </c>
    </row>
    <row r="273" spans="1:8" x14ac:dyDescent="0.25">
      <c r="A273" s="7" t="s">
        <v>768</v>
      </c>
      <c r="B273" s="7" t="s">
        <v>496</v>
      </c>
      <c r="C273" s="7" t="s">
        <v>497</v>
      </c>
      <c r="D273" s="7" t="s">
        <v>981</v>
      </c>
      <c r="E273" s="7" t="s">
        <v>498</v>
      </c>
      <c r="F273" s="8">
        <v>271815.81</v>
      </c>
      <c r="G273" s="15"/>
      <c r="H273" s="8">
        <f>SUM(OrderBal23[[#This Row],[Annual
(Actual)]:[Unpaid]])</f>
        <v>271815.81</v>
      </c>
    </row>
    <row r="274" spans="1:8" x14ac:dyDescent="0.25">
      <c r="A274" s="7" t="s">
        <v>788</v>
      </c>
      <c r="B274" s="7" t="s">
        <v>789</v>
      </c>
      <c r="C274" s="7" t="s">
        <v>790</v>
      </c>
      <c r="D274" s="7" t="s">
        <v>981</v>
      </c>
      <c r="E274" s="7" t="s">
        <v>881</v>
      </c>
      <c r="F274" s="8">
        <v>557031.86</v>
      </c>
      <c r="G274" s="15"/>
      <c r="H274" s="8">
        <f>SUM(OrderBal23[[#This Row],[Annual
(Actual)]:[Unpaid]])</f>
        <v>557031.86</v>
      </c>
    </row>
    <row r="275" spans="1:8" x14ac:dyDescent="0.25">
      <c r="A275" s="7" t="s">
        <v>953</v>
      </c>
      <c r="B275" s="7" t="s">
        <v>954</v>
      </c>
      <c r="C275" s="7" t="s">
        <v>955</v>
      </c>
      <c r="D275" s="7" t="s">
        <v>960</v>
      </c>
      <c r="E275" s="7" t="s">
        <v>929</v>
      </c>
      <c r="F275" s="8">
        <v>24670.799999999999</v>
      </c>
      <c r="G275" s="15"/>
      <c r="H275" s="8">
        <f>SUM(OrderBal23[[#This Row],[Annual
(Actual)]:[Unpaid]])</f>
        <v>24670.799999999999</v>
      </c>
    </row>
    <row r="276" spans="1:8" x14ac:dyDescent="0.25">
      <c r="A276" s="7" t="s">
        <v>769</v>
      </c>
      <c r="B276" s="7" t="s">
        <v>499</v>
      </c>
      <c r="C276" s="7" t="s">
        <v>500</v>
      </c>
      <c r="D276" s="7" t="s">
        <v>892</v>
      </c>
      <c r="E276" s="7" t="s">
        <v>881</v>
      </c>
      <c r="F276" s="8">
        <v>6303.28</v>
      </c>
      <c r="G276" s="15"/>
      <c r="H276" s="8">
        <f>SUM(OrderBal23[[#This Row],[Annual
(Actual)]:[Unpaid]])</f>
        <v>6303.28</v>
      </c>
    </row>
    <row r="277" spans="1:8" x14ac:dyDescent="0.25">
      <c r="A277" s="7" t="s">
        <v>943</v>
      </c>
      <c r="B277" s="7" t="s">
        <v>944</v>
      </c>
      <c r="C277" s="7" t="s">
        <v>945</v>
      </c>
      <c r="D277" s="7" t="s">
        <v>938</v>
      </c>
      <c r="E277" s="7" t="s">
        <v>929</v>
      </c>
      <c r="F277" s="8">
        <v>27138.02</v>
      </c>
      <c r="G277" s="15"/>
      <c r="H277" s="8">
        <f>SUM(OrderBal23[[#This Row],[Annual
(Actual)]:[Unpaid]])</f>
        <v>27138.02</v>
      </c>
    </row>
    <row r="278" spans="1:8" x14ac:dyDescent="0.25">
      <c r="A278" s="7" t="s">
        <v>791</v>
      </c>
      <c r="B278" s="7" t="s">
        <v>792</v>
      </c>
      <c r="C278" s="7" t="s">
        <v>793</v>
      </c>
      <c r="D278" s="7" t="s">
        <v>981</v>
      </c>
      <c r="E278" s="7" t="s">
        <v>929</v>
      </c>
      <c r="F278" s="8">
        <v>262416</v>
      </c>
      <c r="G278" s="15"/>
      <c r="H278" s="8">
        <f>SUM(OrderBal23[[#This Row],[Annual
(Actual)]:[Unpaid]])</f>
        <v>262416</v>
      </c>
    </row>
    <row r="279" spans="1:8" x14ac:dyDescent="0.25">
      <c r="A279" s="7" t="s">
        <v>770</v>
      </c>
      <c r="B279" s="7" t="s">
        <v>501</v>
      </c>
      <c r="C279" s="7" t="s">
        <v>502</v>
      </c>
      <c r="D279" s="7" t="s">
        <v>981</v>
      </c>
      <c r="E279" s="7" t="s">
        <v>929</v>
      </c>
      <c r="F279" s="8">
        <v>206256.03</v>
      </c>
      <c r="G279" s="22"/>
      <c r="H279" s="8">
        <f>SUM(OrderBal23[[#This Row],[Annual
(Actual)]:[Unpaid]])</f>
        <v>206256.03</v>
      </c>
    </row>
    <row r="280" spans="1:8" x14ac:dyDescent="0.25">
      <c r="A280" s="7" t="s">
        <v>771</v>
      </c>
      <c r="B280" s="7" t="s">
        <v>772</v>
      </c>
      <c r="C280" s="7" t="s">
        <v>773</v>
      </c>
      <c r="D280" s="7" t="s">
        <v>981</v>
      </c>
      <c r="E280" s="7" t="s">
        <v>929</v>
      </c>
      <c r="F280" s="8">
        <v>351329.52</v>
      </c>
      <c r="G280" s="22"/>
      <c r="H280" s="8">
        <f>SUM(OrderBal23[[#This Row],[Annual
(Actual)]:[Unpaid]])</f>
        <v>351329.52</v>
      </c>
    </row>
    <row r="281" spans="1:8" x14ac:dyDescent="0.25">
      <c r="A281" s="7" t="s">
        <v>774</v>
      </c>
      <c r="B281" s="7" t="s">
        <v>775</v>
      </c>
      <c r="C281" s="7" t="s">
        <v>776</v>
      </c>
      <c r="D281" s="7" t="s">
        <v>981</v>
      </c>
      <c r="E281" s="7" t="s">
        <v>929</v>
      </c>
      <c r="F281" s="8">
        <v>304003.20000000001</v>
      </c>
      <c r="G281" s="22"/>
      <c r="H281" s="8">
        <f>SUM(OrderBal23[[#This Row],[Annual
(Actual)]:[Unpaid]])</f>
        <v>304003.20000000001</v>
      </c>
    </row>
    <row r="282" spans="1:8" x14ac:dyDescent="0.25">
      <c r="A282" s="7" t="s">
        <v>885</v>
      </c>
      <c r="B282" s="7" t="s">
        <v>886</v>
      </c>
      <c r="C282" s="7" t="s">
        <v>887</v>
      </c>
      <c r="D282" s="7" t="s">
        <v>981</v>
      </c>
      <c r="E282" s="7" t="s">
        <v>929</v>
      </c>
      <c r="F282" s="8">
        <v>339133.92</v>
      </c>
      <c r="G282" s="22"/>
      <c r="H282" s="8">
        <f>SUM(OrderBal23[[#This Row],[Annual
(Actual)]:[Unpaid]])</f>
        <v>339133.92</v>
      </c>
    </row>
    <row r="283" spans="1:8" x14ac:dyDescent="0.25">
      <c r="A283" s="7" t="s">
        <v>794</v>
      </c>
      <c r="B283" s="7" t="s">
        <v>795</v>
      </c>
      <c r="C283" s="7" t="s">
        <v>796</v>
      </c>
      <c r="D283" s="7" t="s">
        <v>981</v>
      </c>
      <c r="E283" s="7" t="s">
        <v>929</v>
      </c>
      <c r="F283" s="8">
        <v>836168.74</v>
      </c>
      <c r="G283" s="22"/>
      <c r="H283" s="8">
        <f>SUM(OrderBal23[[#This Row],[Annual
(Actual)]:[Unpaid]])</f>
        <v>836168.74</v>
      </c>
    </row>
    <row r="284" spans="1:8" x14ac:dyDescent="0.25">
      <c r="A284" s="7" t="s">
        <v>800</v>
      </c>
      <c r="B284" s="7" t="s">
        <v>801</v>
      </c>
      <c r="C284" s="7" t="s">
        <v>802</v>
      </c>
      <c r="D284" s="7" t="s">
        <v>981</v>
      </c>
      <c r="E284" s="7" t="s">
        <v>929</v>
      </c>
      <c r="F284" s="8">
        <v>2842418.24</v>
      </c>
      <c r="G284" s="22"/>
      <c r="H284" s="8">
        <f>SUM(OrderBal23[[#This Row],[Annual
(Actual)]:[Unpaid]])</f>
        <v>2842418.24</v>
      </c>
    </row>
    <row r="285" spans="1:8" x14ac:dyDescent="0.25">
      <c r="A285" s="7" t="s">
        <v>803</v>
      </c>
      <c r="B285" s="7" t="s">
        <v>804</v>
      </c>
      <c r="C285" s="7" t="s">
        <v>805</v>
      </c>
      <c r="D285" s="7" t="s">
        <v>981</v>
      </c>
      <c r="E285" s="7" t="s">
        <v>929</v>
      </c>
      <c r="F285" s="8">
        <v>406720.84</v>
      </c>
      <c r="G285" s="22"/>
      <c r="H285" s="8">
        <f>SUM(OrderBal23[[#This Row],[Annual
(Actual)]:[Unpaid]])</f>
        <v>406720.84</v>
      </c>
    </row>
    <row r="286" spans="1:8" x14ac:dyDescent="0.25">
      <c r="A286" s="7" t="s">
        <v>832</v>
      </c>
      <c r="B286" s="7" t="s">
        <v>833</v>
      </c>
      <c r="C286" s="7" t="s">
        <v>834</v>
      </c>
      <c r="D286" s="7" t="s">
        <v>981</v>
      </c>
      <c r="E286" s="7" t="s">
        <v>929</v>
      </c>
      <c r="F286" s="8">
        <v>708352.55</v>
      </c>
      <c r="G286" s="22"/>
      <c r="H286" s="8">
        <f>SUM(OrderBal23[[#This Row],[Annual
(Actual)]:[Unpaid]])</f>
        <v>708352.55</v>
      </c>
    </row>
    <row r="287" spans="1:8" x14ac:dyDescent="0.25">
      <c r="A287" s="7" t="s">
        <v>806</v>
      </c>
      <c r="B287" s="7" t="s">
        <v>807</v>
      </c>
      <c r="C287" s="7" t="s">
        <v>808</v>
      </c>
      <c r="D287" s="7" t="s">
        <v>981</v>
      </c>
      <c r="E287" s="7" t="s">
        <v>929</v>
      </c>
      <c r="F287" s="8">
        <v>242370.63</v>
      </c>
      <c r="G287" s="22"/>
      <c r="H287" s="8">
        <f>SUM(OrderBal23[[#This Row],[Annual
(Actual)]:[Unpaid]])</f>
        <v>242370.63</v>
      </c>
    </row>
    <row r="288" spans="1:8" x14ac:dyDescent="0.25">
      <c r="A288" s="7" t="s">
        <v>809</v>
      </c>
      <c r="B288" s="7" t="s">
        <v>810</v>
      </c>
      <c r="C288" s="7" t="s">
        <v>811</v>
      </c>
      <c r="D288" s="7" t="s">
        <v>981</v>
      </c>
      <c r="E288" s="7" t="s">
        <v>929</v>
      </c>
      <c r="F288" s="8">
        <v>30650.080000000002</v>
      </c>
      <c r="G288" s="22"/>
      <c r="H288" s="8">
        <f>SUM(OrderBal23[[#This Row],[Annual
(Actual)]:[Unpaid]])</f>
        <v>30650.080000000002</v>
      </c>
    </row>
    <row r="289" spans="1:8" x14ac:dyDescent="0.25">
      <c r="A289" s="7" t="s">
        <v>835</v>
      </c>
      <c r="B289" s="7" t="s">
        <v>836</v>
      </c>
      <c r="C289" s="7" t="s">
        <v>837</v>
      </c>
      <c r="D289" s="7" t="s">
        <v>981</v>
      </c>
      <c r="E289" s="7" t="s">
        <v>929</v>
      </c>
      <c r="F289" s="8">
        <v>193013.5</v>
      </c>
      <c r="G289" s="22"/>
      <c r="H289" s="8">
        <f>SUM(OrderBal23[[#This Row],[Annual
(Actual)]:[Unpaid]])</f>
        <v>193013.5</v>
      </c>
    </row>
    <row r="290" spans="1:8" x14ac:dyDescent="0.25">
      <c r="A290" s="7" t="s">
        <v>850</v>
      </c>
      <c r="B290" s="7" t="s">
        <v>851</v>
      </c>
      <c r="C290" s="7" t="s">
        <v>852</v>
      </c>
      <c r="D290" s="7" t="s">
        <v>981</v>
      </c>
      <c r="E290" s="7" t="s">
        <v>929</v>
      </c>
      <c r="F290" s="8">
        <v>183333.33</v>
      </c>
      <c r="G290" s="22"/>
      <c r="H290" s="8">
        <f>SUM(OrderBal23[[#This Row],[Annual
(Actual)]:[Unpaid]])</f>
        <v>183333.33</v>
      </c>
    </row>
    <row r="291" spans="1:8" x14ac:dyDescent="0.25">
      <c r="A291" s="7" t="s">
        <v>838</v>
      </c>
      <c r="B291" s="7" t="s">
        <v>839</v>
      </c>
      <c r="C291" s="7" t="s">
        <v>840</v>
      </c>
      <c r="D291" s="7" t="s">
        <v>981</v>
      </c>
      <c r="E291" s="7" t="s">
        <v>929</v>
      </c>
      <c r="F291" s="8">
        <v>249115.5</v>
      </c>
      <c r="G291" s="22"/>
      <c r="H291" s="8">
        <f>SUM(OrderBal23[[#This Row],[Annual
(Actual)]:[Unpaid]])</f>
        <v>249115.5</v>
      </c>
    </row>
    <row r="292" spans="1:8" x14ac:dyDescent="0.25">
      <c r="A292" s="7" t="s">
        <v>853</v>
      </c>
      <c r="B292" s="7" t="s">
        <v>854</v>
      </c>
      <c r="C292" s="7" t="s">
        <v>840</v>
      </c>
      <c r="D292" s="7" t="s">
        <v>981</v>
      </c>
      <c r="E292" s="7" t="s">
        <v>929</v>
      </c>
      <c r="F292" s="8">
        <v>142933.29</v>
      </c>
      <c r="G292" s="22"/>
      <c r="H292" s="8">
        <f>SUM(OrderBal23[[#This Row],[Annual
(Actual)]:[Unpaid]])</f>
        <v>142933.29</v>
      </c>
    </row>
    <row r="293" spans="1:8" x14ac:dyDescent="0.25">
      <c r="A293" s="7" t="s">
        <v>855</v>
      </c>
      <c r="B293" s="7" t="s">
        <v>856</v>
      </c>
      <c r="C293" s="7" t="s">
        <v>857</v>
      </c>
      <c r="D293" s="7" t="s">
        <v>981</v>
      </c>
      <c r="E293" s="7" t="s">
        <v>929</v>
      </c>
      <c r="F293" s="8">
        <v>387666.33</v>
      </c>
      <c r="G293" s="22"/>
      <c r="H293" s="8">
        <f>SUM(OrderBal23[[#This Row],[Annual
(Actual)]:[Unpaid]])</f>
        <v>387666.33</v>
      </c>
    </row>
    <row r="294" spans="1:8" x14ac:dyDescent="0.25">
      <c r="A294" s="7" t="s">
        <v>861</v>
      </c>
      <c r="B294" s="7" t="s">
        <v>862</v>
      </c>
      <c r="C294" s="7" t="s">
        <v>863</v>
      </c>
      <c r="D294" s="7" t="s">
        <v>981</v>
      </c>
      <c r="E294" s="7" t="s">
        <v>929</v>
      </c>
      <c r="F294" s="8">
        <v>36755.83</v>
      </c>
      <c r="G294" s="22"/>
      <c r="H294" s="8">
        <f>SUM(OrderBal23[[#This Row],[Annual
(Actual)]:[Unpaid]])</f>
        <v>36755.83</v>
      </c>
    </row>
    <row r="295" spans="1:8" x14ac:dyDescent="0.25">
      <c r="A295" s="7" t="s">
        <v>864</v>
      </c>
      <c r="B295" s="7" t="s">
        <v>865</v>
      </c>
      <c r="C295" s="7" t="s">
        <v>866</v>
      </c>
      <c r="D295" s="7" t="s">
        <v>981</v>
      </c>
      <c r="E295" s="7" t="s">
        <v>881</v>
      </c>
      <c r="F295" s="8">
        <v>96946</v>
      </c>
      <c r="G295" s="22"/>
      <c r="H295" s="8">
        <f>SUM(OrderBal23[[#This Row],[Annual
(Actual)]:[Unpaid]])</f>
        <v>96946</v>
      </c>
    </row>
    <row r="296" spans="1:8" x14ac:dyDescent="0.25">
      <c r="A296" s="7" t="s">
        <v>871</v>
      </c>
      <c r="B296" s="7" t="s">
        <v>872</v>
      </c>
      <c r="C296" s="7" t="s">
        <v>873</v>
      </c>
      <c r="D296" s="7" t="s">
        <v>981</v>
      </c>
      <c r="E296" s="7" t="s">
        <v>929</v>
      </c>
      <c r="F296" s="8">
        <v>170144.56</v>
      </c>
      <c r="G296" s="22"/>
      <c r="H296" s="8">
        <f>SUM(OrderBal23[[#This Row],[Annual
(Actual)]:[Unpaid]])</f>
        <v>170144.56</v>
      </c>
    </row>
    <row r="297" spans="1:8" x14ac:dyDescent="0.25">
      <c r="A297" s="7" t="s">
        <v>874</v>
      </c>
      <c r="B297" s="7" t="s">
        <v>875</v>
      </c>
      <c r="C297" s="7" t="s">
        <v>876</v>
      </c>
      <c r="D297" s="7" t="s">
        <v>938</v>
      </c>
      <c r="E297" s="7" t="s">
        <v>881</v>
      </c>
      <c r="F297" s="8">
        <v>-676.86</v>
      </c>
      <c r="G297" s="22"/>
      <c r="H297" s="8">
        <f>SUM(OrderBal23[[#This Row],[Annual
(Actual)]:[Unpaid]])</f>
        <v>-676.86</v>
      </c>
    </row>
    <row r="298" spans="1:8" x14ac:dyDescent="0.25">
      <c r="A298" s="7" t="s">
        <v>877</v>
      </c>
      <c r="B298" s="7" t="s">
        <v>878</v>
      </c>
      <c r="C298" s="7" t="s">
        <v>879</v>
      </c>
      <c r="D298" s="7" t="s">
        <v>981</v>
      </c>
      <c r="E298" s="7" t="s">
        <v>929</v>
      </c>
      <c r="F298" s="8">
        <v>-3017.28</v>
      </c>
      <c r="G298" s="22"/>
      <c r="H298" s="8">
        <f>SUM(OrderBal23[[#This Row],[Annual
(Actual)]:[Unpaid]])</f>
        <v>-3017.28</v>
      </c>
    </row>
    <row r="299" spans="1:8" x14ac:dyDescent="0.25">
      <c r="A299" s="7" t="s">
        <v>895</v>
      </c>
      <c r="B299" s="7" t="s">
        <v>896</v>
      </c>
      <c r="C299" s="7" t="s">
        <v>897</v>
      </c>
      <c r="D299" s="7" t="s">
        <v>981</v>
      </c>
      <c r="E299" s="7" t="s">
        <v>929</v>
      </c>
      <c r="F299" s="8">
        <v>48913.06</v>
      </c>
      <c r="G299" s="22"/>
      <c r="H299" s="8">
        <f>SUM(OrderBal23[[#This Row],[Annual
(Actual)]:[Unpaid]])</f>
        <v>48913.06</v>
      </c>
    </row>
    <row r="300" spans="1:8" x14ac:dyDescent="0.25">
      <c r="A300" s="7" t="s">
        <v>888</v>
      </c>
      <c r="B300" s="7" t="s">
        <v>889</v>
      </c>
      <c r="C300" s="7" t="s">
        <v>890</v>
      </c>
      <c r="D300" s="7" t="s">
        <v>981</v>
      </c>
      <c r="E300" s="7" t="s">
        <v>929</v>
      </c>
      <c r="F300" s="8">
        <v>101450.7</v>
      </c>
      <c r="G300" s="22"/>
      <c r="H300" s="8">
        <f>SUM(OrderBal23[[#This Row],[Annual
(Actual)]:[Unpaid]])</f>
        <v>101450.7</v>
      </c>
    </row>
    <row r="301" spans="1:8" x14ac:dyDescent="0.25">
      <c r="A301" s="7" t="s">
        <v>898</v>
      </c>
      <c r="B301" s="7" t="s">
        <v>899</v>
      </c>
      <c r="C301" s="7" t="s">
        <v>900</v>
      </c>
      <c r="D301" s="7" t="s">
        <v>981</v>
      </c>
      <c r="E301" s="7" t="s">
        <v>929</v>
      </c>
      <c r="F301" s="8">
        <v>47317.5</v>
      </c>
      <c r="G301" s="22"/>
      <c r="H301" s="8">
        <f>SUM(OrderBal23[[#This Row],[Annual
(Actual)]:[Unpaid]])</f>
        <v>47317.5</v>
      </c>
    </row>
    <row r="302" spans="1:8" x14ac:dyDescent="0.25">
      <c r="A302" s="7" t="s">
        <v>934</v>
      </c>
      <c r="B302" s="7" t="s">
        <v>935</v>
      </c>
      <c r="C302" s="7" t="s">
        <v>936</v>
      </c>
      <c r="D302" s="7" t="s">
        <v>981</v>
      </c>
      <c r="E302" s="7" t="s">
        <v>929</v>
      </c>
      <c r="F302" s="8">
        <v>288579.38</v>
      </c>
      <c r="G302" s="22"/>
      <c r="H302" s="8">
        <f>SUM(OrderBal23[[#This Row],[Annual
(Actual)]:[Unpaid]])</f>
        <v>288579.38</v>
      </c>
    </row>
    <row r="303" spans="1:8" x14ac:dyDescent="0.25">
      <c r="A303" s="7" t="s">
        <v>904</v>
      </c>
      <c r="B303" s="7" t="s">
        <v>905</v>
      </c>
      <c r="C303" s="7" t="s">
        <v>906</v>
      </c>
      <c r="D303" s="7" t="s">
        <v>913</v>
      </c>
      <c r="E303" s="7" t="s">
        <v>929</v>
      </c>
      <c r="F303" s="8">
        <v>327174.78000000003</v>
      </c>
      <c r="G303" s="22"/>
      <c r="H303" s="8">
        <f>SUM(OrderBal23[[#This Row],[Annual
(Actual)]:[Unpaid]])</f>
        <v>327174.78000000003</v>
      </c>
    </row>
    <row r="304" spans="1:8" x14ac:dyDescent="0.25">
      <c r="A304" s="7" t="s">
        <v>907</v>
      </c>
      <c r="B304" s="7" t="s">
        <v>908</v>
      </c>
      <c r="C304" s="7" t="s">
        <v>909</v>
      </c>
      <c r="D304" s="7" t="s">
        <v>981</v>
      </c>
      <c r="E304" s="7" t="s">
        <v>910</v>
      </c>
      <c r="F304" s="8">
        <v>315000</v>
      </c>
      <c r="G304" s="22"/>
      <c r="H304" s="8">
        <f>SUM(OrderBal23[[#This Row],[Annual
(Actual)]:[Unpaid]])</f>
        <v>315000</v>
      </c>
    </row>
    <row r="305" spans="1:8" x14ac:dyDescent="0.25">
      <c r="A305" s="7" t="s">
        <v>922</v>
      </c>
      <c r="B305" s="7" t="s">
        <v>923</v>
      </c>
      <c r="C305" s="7" t="s">
        <v>924</v>
      </c>
      <c r="D305" s="7" t="s">
        <v>981</v>
      </c>
      <c r="E305" s="7" t="s">
        <v>881</v>
      </c>
      <c r="F305" s="8">
        <v>152566.22</v>
      </c>
      <c r="G305" s="22"/>
      <c r="H305" s="8">
        <f>SUM(OrderBal23[[#This Row],[Annual
(Actual)]:[Unpaid]])</f>
        <v>152566.22</v>
      </c>
    </row>
    <row r="306" spans="1:8" x14ac:dyDescent="0.25">
      <c r="A306" s="7" t="s">
        <v>925</v>
      </c>
      <c r="B306" s="7" t="s">
        <v>926</v>
      </c>
      <c r="C306" s="7" t="s">
        <v>927</v>
      </c>
      <c r="D306" s="7" t="s">
        <v>933</v>
      </c>
      <c r="E306" s="7" t="s">
        <v>929</v>
      </c>
      <c r="F306" s="8">
        <v>368492.15</v>
      </c>
      <c r="G306" s="22"/>
      <c r="H306" s="8">
        <f>SUM(OrderBal23[[#This Row],[Annual
(Actual)]:[Unpaid]])</f>
        <v>368492.15</v>
      </c>
    </row>
    <row r="307" spans="1:8" x14ac:dyDescent="0.25">
      <c r="A307" s="7" t="s">
        <v>946</v>
      </c>
      <c r="B307" s="7" t="s">
        <v>947</v>
      </c>
      <c r="C307" s="7" t="s">
        <v>948</v>
      </c>
      <c r="D307" s="7" t="s">
        <v>981</v>
      </c>
      <c r="E307" s="7" t="s">
        <v>949</v>
      </c>
      <c r="F307" s="8">
        <v>351759.26</v>
      </c>
      <c r="G307" s="22"/>
      <c r="H307" s="8">
        <f>SUM(OrderBal23[[#This Row],[Annual
(Actual)]:[Unpaid]])</f>
        <v>351759.26</v>
      </c>
    </row>
    <row r="308" spans="1:8" x14ac:dyDescent="0.25">
      <c r="A308" s="7" t="s">
        <v>965</v>
      </c>
      <c r="B308" s="7" t="s">
        <v>966</v>
      </c>
      <c r="C308" s="7" t="s">
        <v>958</v>
      </c>
      <c r="D308" s="7" t="s">
        <v>981</v>
      </c>
      <c r="E308" s="7" t="s">
        <v>929</v>
      </c>
      <c r="F308" s="8">
        <v>288993.58</v>
      </c>
      <c r="G308" s="22"/>
      <c r="H308" s="8">
        <f>SUM(OrderBal23[[#This Row],[Annual
(Actual)]:[Unpaid]])</f>
        <v>288993.58</v>
      </c>
    </row>
    <row r="309" spans="1:8" x14ac:dyDescent="0.25">
      <c r="A309" s="7" t="s">
        <v>956</v>
      </c>
      <c r="B309" s="7" t="s">
        <v>957</v>
      </c>
      <c r="C309" s="7" t="s">
        <v>958</v>
      </c>
      <c r="D309" s="7" t="s">
        <v>981</v>
      </c>
      <c r="E309" s="7" t="s">
        <v>929</v>
      </c>
      <c r="F309" s="8">
        <v>171496</v>
      </c>
      <c r="G309" s="22"/>
      <c r="H309" s="8">
        <f>SUM(OrderBal23[[#This Row],[Annual
(Actual)]:[Unpaid]])</f>
        <v>171496</v>
      </c>
    </row>
    <row r="310" spans="1:8" x14ac:dyDescent="0.25">
      <c r="A310" s="7" t="s">
        <v>967</v>
      </c>
      <c r="B310" s="7" t="s">
        <v>968</v>
      </c>
      <c r="C310" s="7" t="s">
        <v>969</v>
      </c>
      <c r="D310" s="7" t="s">
        <v>981</v>
      </c>
      <c r="E310" s="7" t="s">
        <v>929</v>
      </c>
      <c r="F310" s="8">
        <v>471199.66</v>
      </c>
      <c r="G310" s="22"/>
      <c r="H310" s="8">
        <f>SUM(OrderBal23[[#This Row],[Annual
(Actual)]:[Unpaid]])</f>
        <v>471199.66</v>
      </c>
    </row>
    <row r="311" spans="1:8" x14ac:dyDescent="0.25">
      <c r="A311" s="7" t="s">
        <v>970</v>
      </c>
      <c r="B311" s="7" t="s">
        <v>971</v>
      </c>
      <c r="C311" s="7" t="s">
        <v>972</v>
      </c>
      <c r="D311" s="7" t="s">
        <v>981</v>
      </c>
      <c r="E311" s="7" t="s">
        <v>881</v>
      </c>
      <c r="F311" s="8">
        <v>377663.2</v>
      </c>
      <c r="G311" s="22"/>
      <c r="H311" s="8">
        <f>SUM(OrderBal23[[#This Row],[Annual
(Actual)]:[Unpaid]])</f>
        <v>377663.2</v>
      </c>
    </row>
    <row r="312" spans="1:8" x14ac:dyDescent="0.25">
      <c r="A312" s="7" t="s">
        <v>973</v>
      </c>
      <c r="B312" s="7" t="s">
        <v>974</v>
      </c>
      <c r="C312" s="7" t="s">
        <v>972</v>
      </c>
      <c r="D312" s="7" t="s">
        <v>981</v>
      </c>
      <c r="E312" s="7" t="s">
        <v>881</v>
      </c>
      <c r="F312" s="8">
        <v>382100.25</v>
      </c>
      <c r="G312" s="22"/>
      <c r="H312" s="8">
        <f>SUM(OrderBal23[[#This Row],[Annual
(Actual)]:[Unpaid]])</f>
        <v>382100.25</v>
      </c>
    </row>
    <row r="313" spans="1:8" x14ac:dyDescent="0.25">
      <c r="A313" s="7" t="s">
        <v>975</v>
      </c>
      <c r="B313" s="7" t="s">
        <v>976</v>
      </c>
      <c r="C313" s="7" t="s">
        <v>977</v>
      </c>
      <c r="D313" s="7" t="s">
        <v>981</v>
      </c>
      <c r="E313" s="7" t="s">
        <v>48</v>
      </c>
      <c r="F313" s="16">
        <v>1066108.92</v>
      </c>
      <c r="G313" s="22"/>
      <c r="H313" s="8">
        <f>SUM(OrderBal23[[#This Row],[Annual
(Actual)]:[Unpaid]])</f>
        <v>1066108.92</v>
      </c>
    </row>
    <row r="314" spans="1:8" x14ac:dyDescent="0.25">
      <c r="A314" s="17"/>
      <c r="B314" s="17"/>
      <c r="C314" s="18"/>
      <c r="D314" s="19"/>
      <c r="E314" s="17"/>
      <c r="F314" s="20">
        <f>SUBTOTAL(109,OrderBal23[Annual
(Actual)])</f>
        <v>165140083.66999993</v>
      </c>
      <c r="G314" s="20">
        <f>SUBTOTAL(109,OrderBal23[Unpaid])</f>
        <v>0</v>
      </c>
      <c r="H314" s="20">
        <f>SUBTOTAL(109,OrderBal23[Bal as of 08/31/2023])</f>
        <v>165140083.66999993</v>
      </c>
    </row>
    <row r="315" spans="1:8" ht="13" x14ac:dyDescent="0.3">
      <c r="A315" s="30" t="s">
        <v>919</v>
      </c>
      <c r="B315" s="30"/>
      <c r="C315" s="30"/>
      <c r="D315" s="30"/>
      <c r="E315" s="30"/>
      <c r="F315" s="30"/>
      <c r="G315" s="31"/>
      <c r="H315" s="32"/>
    </row>
  </sheetData>
  <pageMargins left="0" right="0" top="0.25" bottom="0.25" header="0.3" footer="0.3"/>
  <pageSetup paperSize="5" fitToHeight="0" orientation="landscape" r:id="rId1"/>
  <headerFooter>
    <oddHeader>&amp;RFERC-TO21_DR_SixCities-PGE-01-AU.21_Atch02</oddHead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34C91-8CC8-4EBF-BBED-9247F3257BB4}">
  <sheetPr>
    <pageSetUpPr fitToPage="1"/>
  </sheetPr>
  <dimension ref="A1:H315"/>
  <sheetViews>
    <sheetView tabSelected="1" topLeftCell="A294" zoomScaleNormal="100" workbookViewId="0">
      <selection activeCell="C28" sqref="C28"/>
    </sheetView>
  </sheetViews>
  <sheetFormatPr defaultRowHeight="12.5" outlineLevelCol="1" x14ac:dyDescent="0.25"/>
  <cols>
    <col min="1" max="1" width="11" customWidth="1"/>
    <col min="2" max="2" width="37" bestFit="1" customWidth="1"/>
    <col min="3" max="3" width="15.7265625" customWidth="1"/>
    <col min="4" max="4" width="14.7265625" customWidth="1" outlineLevel="1"/>
    <col min="5" max="5" width="28.7265625" customWidth="1" outlineLevel="1"/>
    <col min="6" max="6" width="16.7265625" customWidth="1"/>
    <col min="7" max="7" width="16.1796875" customWidth="1" outlineLevel="1"/>
    <col min="8" max="8" width="20" customWidth="1"/>
    <col min="9" max="9" width="14" bestFit="1" customWidth="1"/>
  </cols>
  <sheetData>
    <row r="1" spans="1:8" s="1" customFormat="1" ht="20" x14ac:dyDescent="0.25">
      <c r="B1"/>
      <c r="F1" s="2" t="s">
        <v>0</v>
      </c>
      <c r="G1" s="2" t="s">
        <v>1</v>
      </c>
      <c r="H1" s="2" t="s">
        <v>2</v>
      </c>
    </row>
    <row r="4" spans="1:8" s="21" customFormat="1" ht="13" x14ac:dyDescent="0.3">
      <c r="A4" s="3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5" t="s">
        <v>8</v>
      </c>
      <c r="G4" s="4" t="s">
        <v>9</v>
      </c>
      <c r="H4" s="6" t="s">
        <v>959</v>
      </c>
    </row>
    <row r="5" spans="1:8" x14ac:dyDescent="0.25">
      <c r="A5" s="7" t="s">
        <v>503</v>
      </c>
      <c r="B5" s="7" t="s">
        <v>10</v>
      </c>
      <c r="C5" s="7" t="s">
        <v>11</v>
      </c>
      <c r="D5" s="7" t="s">
        <v>960</v>
      </c>
      <c r="E5" s="7" t="s">
        <v>929</v>
      </c>
      <c r="F5" s="8">
        <v>12137794.390000001</v>
      </c>
      <c r="G5" s="9"/>
      <c r="H5" s="8">
        <f>SUM(OrderBal22[[#This Row],[Annual
(Actual)]:[Unpaid]])</f>
        <v>12137794.390000001</v>
      </c>
    </row>
    <row r="6" spans="1:8" x14ac:dyDescent="0.25">
      <c r="A6" s="7" t="s">
        <v>505</v>
      </c>
      <c r="B6" s="7" t="s">
        <v>14</v>
      </c>
      <c r="C6" s="7" t="s">
        <v>15</v>
      </c>
      <c r="D6" s="7" t="s">
        <v>960</v>
      </c>
      <c r="E6" s="7" t="s">
        <v>929</v>
      </c>
      <c r="F6" s="8">
        <v>642625.05000000005</v>
      </c>
      <c r="G6" s="9"/>
      <c r="H6" s="8">
        <f>SUM(OrderBal22[[#This Row],[Annual
(Actual)]:[Unpaid]])</f>
        <v>642625.05000000005</v>
      </c>
    </row>
    <row r="7" spans="1:8" x14ac:dyDescent="0.25">
      <c r="A7" s="7" t="s">
        <v>506</v>
      </c>
      <c r="B7" s="7" t="s">
        <v>16</v>
      </c>
      <c r="C7" s="7" t="s">
        <v>17</v>
      </c>
      <c r="D7" s="7" t="s">
        <v>960</v>
      </c>
      <c r="E7" s="7" t="s">
        <v>929</v>
      </c>
      <c r="F7" s="8">
        <v>0.05</v>
      </c>
      <c r="G7" s="9"/>
      <c r="H7" s="8">
        <f>SUM(OrderBal22[[#This Row],[Annual
(Actual)]:[Unpaid]])</f>
        <v>0.05</v>
      </c>
    </row>
    <row r="8" spans="1:8" x14ac:dyDescent="0.25">
      <c r="A8" s="7" t="s">
        <v>507</v>
      </c>
      <c r="B8" s="7" t="s">
        <v>18</v>
      </c>
      <c r="C8" s="7" t="s">
        <v>19</v>
      </c>
      <c r="D8" s="7" t="s">
        <v>960</v>
      </c>
      <c r="E8" s="7" t="s">
        <v>929</v>
      </c>
      <c r="F8" s="8">
        <v>228974.94</v>
      </c>
      <c r="G8" s="9"/>
      <c r="H8" s="8">
        <f>SUM(OrderBal22[[#This Row],[Annual
(Actual)]:[Unpaid]])</f>
        <v>228974.94</v>
      </c>
    </row>
    <row r="9" spans="1:8" x14ac:dyDescent="0.25">
      <c r="A9" s="7" t="s">
        <v>508</v>
      </c>
      <c r="B9" s="7" t="s">
        <v>20</v>
      </c>
      <c r="C9" s="7" t="s">
        <v>21</v>
      </c>
      <c r="D9" s="7" t="s">
        <v>960</v>
      </c>
      <c r="E9" s="7" t="s">
        <v>929</v>
      </c>
      <c r="F9" s="8">
        <v>47414.42</v>
      </c>
      <c r="G9" s="9"/>
      <c r="H9" s="8">
        <f>SUM(OrderBal22[[#This Row],[Annual
(Actual)]:[Unpaid]])</f>
        <v>47414.42</v>
      </c>
    </row>
    <row r="10" spans="1:8" x14ac:dyDescent="0.25">
      <c r="A10" s="7" t="s">
        <v>509</v>
      </c>
      <c r="B10" s="7" t="s">
        <v>22</v>
      </c>
      <c r="C10" s="7" t="s">
        <v>23</v>
      </c>
      <c r="D10" s="7" t="s">
        <v>960</v>
      </c>
      <c r="E10" s="7" t="s">
        <v>929</v>
      </c>
      <c r="F10" s="8">
        <v>709618.33</v>
      </c>
      <c r="G10" s="9"/>
      <c r="H10" s="8">
        <f>SUM(OrderBal22[[#This Row],[Annual
(Actual)]:[Unpaid]])</f>
        <v>709618.33</v>
      </c>
    </row>
    <row r="11" spans="1:8" x14ac:dyDescent="0.25">
      <c r="A11" s="7" t="s">
        <v>510</v>
      </c>
      <c r="B11" s="7" t="s">
        <v>24</v>
      </c>
      <c r="C11" s="7" t="s">
        <v>25</v>
      </c>
      <c r="D11" s="7" t="s">
        <v>26</v>
      </c>
      <c r="E11" s="7" t="s">
        <v>929</v>
      </c>
      <c r="F11" s="8">
        <v>0.01</v>
      </c>
      <c r="G11" s="9"/>
      <c r="H11" s="8">
        <f>SUM(OrderBal22[[#This Row],[Annual
(Actual)]:[Unpaid]])</f>
        <v>0.01</v>
      </c>
    </row>
    <row r="12" spans="1:8" x14ac:dyDescent="0.25">
      <c r="A12" s="7" t="s">
        <v>511</v>
      </c>
      <c r="B12" s="7" t="s">
        <v>27</v>
      </c>
      <c r="C12" s="7" t="s">
        <v>28</v>
      </c>
      <c r="D12" s="7" t="s">
        <v>960</v>
      </c>
      <c r="E12" s="7" t="s">
        <v>929</v>
      </c>
      <c r="F12" s="8">
        <v>985408.37</v>
      </c>
      <c r="G12" s="9"/>
      <c r="H12" s="8">
        <f>SUM(OrderBal22[[#This Row],[Annual
(Actual)]:[Unpaid]])</f>
        <v>985408.37</v>
      </c>
    </row>
    <row r="13" spans="1:8" x14ac:dyDescent="0.25">
      <c r="A13" s="7" t="s">
        <v>512</v>
      </c>
      <c r="B13" s="7" t="s">
        <v>29</v>
      </c>
      <c r="C13" s="7" t="s">
        <v>30</v>
      </c>
      <c r="D13" s="7" t="s">
        <v>960</v>
      </c>
      <c r="E13" s="7" t="s">
        <v>929</v>
      </c>
      <c r="F13" s="8">
        <v>2042668.72</v>
      </c>
      <c r="G13" s="9"/>
      <c r="H13" s="8">
        <f>SUM(OrderBal22[[#This Row],[Annual
(Actual)]:[Unpaid]])</f>
        <v>2042668.72</v>
      </c>
    </row>
    <row r="14" spans="1:8" x14ac:dyDescent="0.25">
      <c r="A14" s="7" t="s">
        <v>513</v>
      </c>
      <c r="B14" s="7" t="s">
        <v>31</v>
      </c>
      <c r="C14" s="7" t="s">
        <v>32</v>
      </c>
      <c r="D14" s="7" t="s">
        <v>960</v>
      </c>
      <c r="E14" s="7" t="s">
        <v>929</v>
      </c>
      <c r="F14" s="8">
        <v>222111.78</v>
      </c>
      <c r="G14" s="9"/>
      <c r="H14" s="8">
        <f>SUM(OrderBal22[[#This Row],[Annual
(Actual)]:[Unpaid]])</f>
        <v>222111.78</v>
      </c>
    </row>
    <row r="15" spans="1:8" x14ac:dyDescent="0.25">
      <c r="A15" s="7" t="s">
        <v>514</v>
      </c>
      <c r="B15" s="7" t="s">
        <v>33</v>
      </c>
      <c r="C15" s="7" t="s">
        <v>34</v>
      </c>
      <c r="D15" s="7" t="s">
        <v>960</v>
      </c>
      <c r="E15" s="7" t="s">
        <v>929</v>
      </c>
      <c r="F15" s="8">
        <v>862895.21</v>
      </c>
      <c r="G15" s="9"/>
      <c r="H15" s="8">
        <f>SUM(OrderBal22[[#This Row],[Annual
(Actual)]:[Unpaid]])</f>
        <v>862895.21</v>
      </c>
    </row>
    <row r="16" spans="1:8" x14ac:dyDescent="0.25">
      <c r="A16" s="7" t="s">
        <v>515</v>
      </c>
      <c r="B16" s="7" t="s">
        <v>35</v>
      </c>
      <c r="C16" s="7" t="s">
        <v>36</v>
      </c>
      <c r="D16" s="7" t="s">
        <v>960</v>
      </c>
      <c r="E16" s="7" t="s">
        <v>929</v>
      </c>
      <c r="F16" s="8">
        <v>887112.68</v>
      </c>
      <c r="G16" s="9"/>
      <c r="H16" s="8">
        <f>SUM(OrderBal22[[#This Row],[Annual
(Actual)]:[Unpaid]])</f>
        <v>887112.68</v>
      </c>
    </row>
    <row r="17" spans="1:8" x14ac:dyDescent="0.25">
      <c r="A17" s="7" t="s">
        <v>516</v>
      </c>
      <c r="B17" s="7" t="s">
        <v>37</v>
      </c>
      <c r="C17" s="7" t="s">
        <v>38</v>
      </c>
      <c r="D17" s="7" t="s">
        <v>960</v>
      </c>
      <c r="E17" s="7" t="s">
        <v>929</v>
      </c>
      <c r="F17" s="8">
        <v>195930.02</v>
      </c>
      <c r="G17" s="9"/>
      <c r="H17" s="8">
        <f>SUM(OrderBal22[[#This Row],[Annual
(Actual)]:[Unpaid]])</f>
        <v>195930.02</v>
      </c>
    </row>
    <row r="18" spans="1:8" x14ac:dyDescent="0.25">
      <c r="A18" s="7" t="s">
        <v>517</v>
      </c>
      <c r="B18" s="7" t="s">
        <v>39</v>
      </c>
      <c r="C18" s="7" t="s">
        <v>40</v>
      </c>
      <c r="D18" s="7" t="s">
        <v>960</v>
      </c>
      <c r="E18" s="7" t="s">
        <v>929</v>
      </c>
      <c r="F18" s="8">
        <v>4340733.92</v>
      </c>
      <c r="G18" s="9"/>
      <c r="H18" s="8">
        <f>SUM(OrderBal22[[#This Row],[Annual
(Actual)]:[Unpaid]])</f>
        <v>4340733.92</v>
      </c>
    </row>
    <row r="19" spans="1:8" x14ac:dyDescent="0.25">
      <c r="A19" s="7" t="s">
        <v>518</v>
      </c>
      <c r="B19" s="7" t="s">
        <v>41</v>
      </c>
      <c r="C19" s="7" t="s">
        <v>42</v>
      </c>
      <c r="D19" s="7" t="s">
        <v>960</v>
      </c>
      <c r="E19" s="7" t="s">
        <v>929</v>
      </c>
      <c r="F19" s="8">
        <v>795946.37</v>
      </c>
      <c r="G19" s="9"/>
      <c r="H19" s="8">
        <f>SUM(OrderBal22[[#This Row],[Annual
(Actual)]:[Unpaid]])</f>
        <v>795946.37</v>
      </c>
    </row>
    <row r="20" spans="1:8" x14ac:dyDescent="0.25">
      <c r="A20" s="7" t="s">
        <v>519</v>
      </c>
      <c r="B20" s="7" t="s">
        <v>43</v>
      </c>
      <c r="C20" s="7" t="s">
        <v>44</v>
      </c>
      <c r="D20" s="7" t="s">
        <v>880</v>
      </c>
      <c r="E20" s="7" t="s">
        <v>929</v>
      </c>
      <c r="F20" s="8">
        <v>-0.31</v>
      </c>
      <c r="G20" s="9"/>
      <c r="H20" s="8">
        <f>SUM(OrderBal22[[#This Row],[Annual
(Actual)]:[Unpaid]])</f>
        <v>-0.31</v>
      </c>
    </row>
    <row r="21" spans="1:8" x14ac:dyDescent="0.25">
      <c r="A21" s="7" t="s">
        <v>520</v>
      </c>
      <c r="B21" s="7" t="s">
        <v>45</v>
      </c>
      <c r="C21" s="7" t="s">
        <v>44</v>
      </c>
      <c r="D21" s="7" t="s">
        <v>960</v>
      </c>
      <c r="E21" s="7" t="s">
        <v>929</v>
      </c>
      <c r="F21" s="8">
        <v>258901.58</v>
      </c>
      <c r="G21" s="9"/>
      <c r="H21" s="8">
        <f>SUM(OrderBal22[[#This Row],[Annual
(Actual)]:[Unpaid]])</f>
        <v>258901.58</v>
      </c>
    </row>
    <row r="22" spans="1:8" x14ac:dyDescent="0.25">
      <c r="A22" s="7" t="s">
        <v>521</v>
      </c>
      <c r="B22" s="7" t="s">
        <v>46</v>
      </c>
      <c r="C22" s="7" t="s">
        <v>47</v>
      </c>
      <c r="D22" s="7" t="s">
        <v>960</v>
      </c>
      <c r="E22" s="7" t="s">
        <v>48</v>
      </c>
      <c r="F22" s="8">
        <v>1079259.52</v>
      </c>
      <c r="G22" s="9"/>
      <c r="H22" s="8">
        <f>SUM(OrderBal22[[#This Row],[Annual
(Actual)]:[Unpaid]])</f>
        <v>1079259.52</v>
      </c>
    </row>
    <row r="23" spans="1:8" x14ac:dyDescent="0.25">
      <c r="A23" s="7" t="s">
        <v>522</v>
      </c>
      <c r="B23" s="7" t="s">
        <v>49</v>
      </c>
      <c r="C23" s="7" t="s">
        <v>47</v>
      </c>
      <c r="D23" s="7" t="s">
        <v>960</v>
      </c>
      <c r="E23" s="7" t="s">
        <v>48</v>
      </c>
      <c r="F23" s="8">
        <v>373302.05</v>
      </c>
      <c r="G23" s="9"/>
      <c r="H23" s="8">
        <f>SUM(OrderBal22[[#This Row],[Annual
(Actual)]:[Unpaid]])</f>
        <v>373302.05</v>
      </c>
    </row>
    <row r="24" spans="1:8" x14ac:dyDescent="0.25">
      <c r="A24" s="7" t="s">
        <v>523</v>
      </c>
      <c r="B24" s="7" t="s">
        <v>50</v>
      </c>
      <c r="C24" s="7" t="s">
        <v>51</v>
      </c>
      <c r="D24" s="7" t="s">
        <v>960</v>
      </c>
      <c r="E24" s="7" t="s">
        <v>48</v>
      </c>
      <c r="F24" s="8">
        <v>623620.13</v>
      </c>
      <c r="G24" s="9"/>
      <c r="H24" s="8">
        <f>SUM(OrderBal22[[#This Row],[Annual
(Actual)]:[Unpaid]])</f>
        <v>623620.13</v>
      </c>
    </row>
    <row r="25" spans="1:8" x14ac:dyDescent="0.25">
      <c r="A25" s="7" t="s">
        <v>524</v>
      </c>
      <c r="B25" s="7" t="s">
        <v>52</v>
      </c>
      <c r="C25" s="7" t="s">
        <v>53</v>
      </c>
      <c r="D25" s="7" t="s">
        <v>960</v>
      </c>
      <c r="E25" s="7" t="s">
        <v>929</v>
      </c>
      <c r="F25" s="8">
        <v>87887</v>
      </c>
      <c r="G25" s="9"/>
      <c r="H25" s="8">
        <f>SUM(OrderBal22[[#This Row],[Annual
(Actual)]:[Unpaid]])</f>
        <v>87887</v>
      </c>
    </row>
    <row r="26" spans="1:8" x14ac:dyDescent="0.25">
      <c r="A26" s="7" t="s">
        <v>525</v>
      </c>
      <c r="B26" s="7" t="s">
        <v>54</v>
      </c>
      <c r="C26" s="7" t="s">
        <v>55</v>
      </c>
      <c r="D26" s="7" t="s">
        <v>960</v>
      </c>
      <c r="E26" s="7" t="s">
        <v>779</v>
      </c>
      <c r="F26" s="8">
        <v>4958534.97</v>
      </c>
      <c r="G26" s="9"/>
      <c r="H26" s="8">
        <f>SUM(OrderBal22[[#This Row],[Annual
(Actual)]:[Unpaid]])</f>
        <v>4958534.97</v>
      </c>
    </row>
    <row r="27" spans="1:8" x14ac:dyDescent="0.25">
      <c r="A27" s="7" t="s">
        <v>526</v>
      </c>
      <c r="B27" s="7" t="s">
        <v>58</v>
      </c>
      <c r="C27" s="7" t="s">
        <v>59</v>
      </c>
      <c r="D27" s="7" t="s">
        <v>960</v>
      </c>
      <c r="E27" s="7" t="s">
        <v>780</v>
      </c>
      <c r="F27" s="8">
        <v>573465.79</v>
      </c>
      <c r="G27" s="9"/>
      <c r="H27" s="8">
        <f>SUM(OrderBal22[[#This Row],[Annual
(Actual)]:[Unpaid]])</f>
        <v>573465.79</v>
      </c>
    </row>
    <row r="28" spans="1:8" x14ac:dyDescent="0.25">
      <c r="A28" s="7" t="s">
        <v>527</v>
      </c>
      <c r="B28" s="7" t="s">
        <v>60</v>
      </c>
      <c r="C28" s="7" t="s">
        <v>61</v>
      </c>
      <c r="D28" s="7" t="s">
        <v>960</v>
      </c>
      <c r="E28" s="7" t="s">
        <v>929</v>
      </c>
      <c r="F28" s="8">
        <v>281488.34000000003</v>
      </c>
      <c r="G28" s="9"/>
      <c r="H28" s="8">
        <f>SUM(OrderBal22[[#This Row],[Annual
(Actual)]:[Unpaid]])</f>
        <v>281488.34000000003</v>
      </c>
    </row>
    <row r="29" spans="1:8" x14ac:dyDescent="0.25">
      <c r="A29" s="7" t="s">
        <v>528</v>
      </c>
      <c r="B29" s="7" t="s">
        <v>951</v>
      </c>
      <c r="C29" s="7" t="s">
        <v>63</v>
      </c>
      <c r="D29" s="7" t="s">
        <v>960</v>
      </c>
      <c r="E29" s="7" t="s">
        <v>929</v>
      </c>
      <c r="F29" s="8">
        <v>324796.01</v>
      </c>
      <c r="G29" s="9"/>
      <c r="H29" s="8">
        <f>SUM(OrderBal22[[#This Row],[Annual
(Actual)]:[Unpaid]])</f>
        <v>324796.01</v>
      </c>
    </row>
    <row r="30" spans="1:8" x14ac:dyDescent="0.25">
      <c r="A30" s="7" t="s">
        <v>529</v>
      </c>
      <c r="B30" s="7" t="s">
        <v>64</v>
      </c>
      <c r="C30" s="7" t="s">
        <v>65</v>
      </c>
      <c r="D30" s="7" t="s">
        <v>960</v>
      </c>
      <c r="E30" s="7" t="s">
        <v>929</v>
      </c>
      <c r="F30" s="8">
        <v>-111897.29</v>
      </c>
      <c r="G30" s="9"/>
      <c r="H30" s="8">
        <f>SUM(OrderBal22[[#This Row],[Annual
(Actual)]:[Unpaid]])</f>
        <v>-111897.29</v>
      </c>
    </row>
    <row r="31" spans="1:8" x14ac:dyDescent="0.25">
      <c r="A31" s="7" t="s">
        <v>530</v>
      </c>
      <c r="B31" s="7" t="s">
        <v>66</v>
      </c>
      <c r="C31" s="7" t="s">
        <v>67</v>
      </c>
      <c r="D31" s="7" t="s">
        <v>960</v>
      </c>
      <c r="E31" s="7" t="s">
        <v>929</v>
      </c>
      <c r="F31" s="8">
        <v>333376.14</v>
      </c>
      <c r="G31" s="9"/>
      <c r="H31" s="8">
        <f>SUM(OrderBal22[[#This Row],[Annual
(Actual)]:[Unpaid]])</f>
        <v>333376.14</v>
      </c>
    </row>
    <row r="32" spans="1:8" x14ac:dyDescent="0.25">
      <c r="A32" s="7" t="s">
        <v>531</v>
      </c>
      <c r="B32" s="7" t="s">
        <v>68</v>
      </c>
      <c r="C32" s="7" t="s">
        <v>69</v>
      </c>
      <c r="D32" s="7" t="s">
        <v>778</v>
      </c>
      <c r="E32" s="7" t="s">
        <v>929</v>
      </c>
      <c r="F32" s="8">
        <v>-0.08</v>
      </c>
      <c r="G32" s="9"/>
      <c r="H32" s="8">
        <f>SUM(OrderBal22[[#This Row],[Annual
(Actual)]:[Unpaid]])</f>
        <v>-0.08</v>
      </c>
    </row>
    <row r="33" spans="1:8" x14ac:dyDescent="0.25">
      <c r="A33" s="7" t="s">
        <v>532</v>
      </c>
      <c r="B33" s="7" t="s">
        <v>70</v>
      </c>
      <c r="C33" s="7" t="s">
        <v>71</v>
      </c>
      <c r="D33" s="7" t="s">
        <v>960</v>
      </c>
      <c r="E33" s="7" t="s">
        <v>779</v>
      </c>
      <c r="F33" s="8">
        <v>7381536.2999999998</v>
      </c>
      <c r="G33" s="9"/>
      <c r="H33" s="8">
        <f>SUM(OrderBal22[[#This Row],[Annual
(Actual)]:[Unpaid]])</f>
        <v>7381536.2999999998</v>
      </c>
    </row>
    <row r="34" spans="1:8" ht="13.5" customHeight="1" x14ac:dyDescent="0.25">
      <c r="A34" s="7" t="s">
        <v>534</v>
      </c>
      <c r="B34" s="7" t="s">
        <v>75</v>
      </c>
      <c r="C34" s="7" t="s">
        <v>76</v>
      </c>
      <c r="D34" s="7" t="s">
        <v>913</v>
      </c>
      <c r="E34" s="7" t="s">
        <v>48</v>
      </c>
      <c r="F34" s="8">
        <v>1924959.99</v>
      </c>
      <c r="G34" s="9"/>
      <c r="H34" s="8">
        <f>SUM(OrderBal22[[#This Row],[Annual
(Actual)]:[Unpaid]])</f>
        <v>1924959.99</v>
      </c>
    </row>
    <row r="35" spans="1:8" x14ac:dyDescent="0.25">
      <c r="A35" s="7" t="s">
        <v>535</v>
      </c>
      <c r="B35" s="7" t="s">
        <v>536</v>
      </c>
      <c r="C35" s="7" t="s">
        <v>537</v>
      </c>
      <c r="D35" s="7" t="s">
        <v>960</v>
      </c>
      <c r="E35" s="7" t="s">
        <v>779</v>
      </c>
      <c r="F35" s="8">
        <v>903018.9</v>
      </c>
      <c r="G35" s="9"/>
      <c r="H35" s="8">
        <f>SUM(OrderBal22[[#This Row],[Annual
(Actual)]:[Unpaid]])</f>
        <v>903018.9</v>
      </c>
    </row>
    <row r="36" spans="1:8" x14ac:dyDescent="0.25">
      <c r="A36" s="7" t="s">
        <v>813</v>
      </c>
      <c r="B36" s="7" t="s">
        <v>814</v>
      </c>
      <c r="C36" s="7" t="s">
        <v>815</v>
      </c>
      <c r="D36" s="7" t="s">
        <v>960</v>
      </c>
      <c r="E36" s="7" t="s">
        <v>929</v>
      </c>
      <c r="F36" s="8">
        <v>23747.46</v>
      </c>
      <c r="G36" s="9"/>
      <c r="H36" s="8">
        <f>SUM(OrderBal22[[#This Row],[Annual
(Actual)]:[Unpaid]])</f>
        <v>23747.46</v>
      </c>
    </row>
    <row r="37" spans="1:8" x14ac:dyDescent="0.25">
      <c r="A37" s="7" t="s">
        <v>538</v>
      </c>
      <c r="B37" s="7" t="s">
        <v>77</v>
      </c>
      <c r="C37" s="7" t="s">
        <v>78</v>
      </c>
      <c r="D37" s="7" t="s">
        <v>960</v>
      </c>
      <c r="E37" s="7" t="s">
        <v>929</v>
      </c>
      <c r="F37" s="8">
        <v>167255.29999999999</v>
      </c>
      <c r="G37" s="9"/>
      <c r="H37" s="8">
        <f>SUM(OrderBal22[[#This Row],[Annual
(Actual)]:[Unpaid]])</f>
        <v>167255.29999999999</v>
      </c>
    </row>
    <row r="38" spans="1:8" x14ac:dyDescent="0.25">
      <c r="A38" s="7" t="s">
        <v>539</v>
      </c>
      <c r="B38" s="7" t="s">
        <v>79</v>
      </c>
      <c r="C38" s="7" t="s">
        <v>80</v>
      </c>
      <c r="D38" s="7" t="s">
        <v>913</v>
      </c>
      <c r="E38" s="7" t="s">
        <v>929</v>
      </c>
      <c r="F38" s="8">
        <v>3834.96</v>
      </c>
      <c r="G38" s="9"/>
      <c r="H38" s="8">
        <f>SUM(OrderBal22[[#This Row],[Annual
(Actual)]:[Unpaid]])</f>
        <v>3834.96</v>
      </c>
    </row>
    <row r="39" spans="1:8" x14ac:dyDescent="0.25">
      <c r="A39" s="7" t="s">
        <v>540</v>
      </c>
      <c r="B39" s="7" t="s">
        <v>81</v>
      </c>
      <c r="C39" s="7" t="s">
        <v>82</v>
      </c>
      <c r="D39" s="7" t="s">
        <v>960</v>
      </c>
      <c r="E39" s="7" t="s">
        <v>929</v>
      </c>
      <c r="F39" s="8">
        <v>75316.61</v>
      </c>
      <c r="G39" s="9"/>
      <c r="H39" s="8">
        <f>SUM(OrderBal22[[#This Row],[Annual
(Actual)]:[Unpaid]])</f>
        <v>75316.61</v>
      </c>
    </row>
    <row r="40" spans="1:8" x14ac:dyDescent="0.25">
      <c r="A40" s="7" t="s">
        <v>541</v>
      </c>
      <c r="B40" s="7" t="s">
        <v>83</v>
      </c>
      <c r="C40" s="7" t="s">
        <v>84</v>
      </c>
      <c r="D40" s="7" t="s">
        <v>892</v>
      </c>
      <c r="E40" s="7" t="s">
        <v>929</v>
      </c>
      <c r="F40" s="8">
        <v>-0.02</v>
      </c>
      <c r="G40" s="9"/>
      <c r="H40" s="8">
        <f>SUM(OrderBal22[[#This Row],[Annual
(Actual)]:[Unpaid]])</f>
        <v>-0.02</v>
      </c>
    </row>
    <row r="41" spans="1:8" x14ac:dyDescent="0.25">
      <c r="A41" s="7" t="s">
        <v>542</v>
      </c>
      <c r="B41" s="7" t="s">
        <v>85</v>
      </c>
      <c r="C41" s="7" t="s">
        <v>86</v>
      </c>
      <c r="D41" s="7" t="s">
        <v>960</v>
      </c>
      <c r="E41" s="7" t="s">
        <v>929</v>
      </c>
      <c r="F41" s="8">
        <v>668919.97</v>
      </c>
      <c r="G41" s="9"/>
      <c r="H41" s="8">
        <f>SUM(OrderBal22[[#This Row],[Annual
(Actual)]:[Unpaid]])</f>
        <v>668919.97</v>
      </c>
    </row>
    <row r="42" spans="1:8" x14ac:dyDescent="0.25">
      <c r="A42" s="7" t="s">
        <v>543</v>
      </c>
      <c r="B42" s="7" t="s">
        <v>87</v>
      </c>
      <c r="C42" s="7" t="s">
        <v>88</v>
      </c>
      <c r="D42" s="7" t="s">
        <v>960</v>
      </c>
      <c r="E42" s="7" t="s">
        <v>929</v>
      </c>
      <c r="F42" s="8">
        <v>3315324.3</v>
      </c>
      <c r="G42" s="9"/>
      <c r="H42" s="8">
        <f>SUM(OrderBal22[[#This Row],[Annual
(Actual)]:[Unpaid]])</f>
        <v>3315324.3</v>
      </c>
    </row>
    <row r="43" spans="1:8" x14ac:dyDescent="0.25">
      <c r="A43" s="7" t="s">
        <v>544</v>
      </c>
      <c r="B43" s="7" t="s">
        <v>89</v>
      </c>
      <c r="C43" s="7" t="s">
        <v>90</v>
      </c>
      <c r="D43" s="7" t="s">
        <v>960</v>
      </c>
      <c r="E43" s="7" t="s">
        <v>881</v>
      </c>
      <c r="F43" s="8">
        <v>34078.370000000003</v>
      </c>
      <c r="G43" s="9"/>
      <c r="H43" s="8">
        <f>SUM(OrderBal22[[#This Row],[Annual
(Actual)]:[Unpaid]])</f>
        <v>34078.370000000003</v>
      </c>
    </row>
    <row r="44" spans="1:8" x14ac:dyDescent="0.25">
      <c r="A44" s="7" t="s">
        <v>545</v>
      </c>
      <c r="B44" s="7" t="s">
        <v>92</v>
      </c>
      <c r="C44" s="7" t="s">
        <v>90</v>
      </c>
      <c r="D44" s="7" t="s">
        <v>960</v>
      </c>
      <c r="E44" s="7" t="s">
        <v>929</v>
      </c>
      <c r="F44" s="8">
        <v>732721.68</v>
      </c>
      <c r="G44" s="9"/>
      <c r="H44" s="8">
        <f>SUM(OrderBal22[[#This Row],[Annual
(Actual)]:[Unpaid]])</f>
        <v>732721.68</v>
      </c>
    </row>
    <row r="45" spans="1:8" x14ac:dyDescent="0.25">
      <c r="A45" s="7" t="s">
        <v>546</v>
      </c>
      <c r="B45" s="7" t="s">
        <v>93</v>
      </c>
      <c r="C45" s="7" t="s">
        <v>94</v>
      </c>
      <c r="D45" s="7" t="s">
        <v>960</v>
      </c>
      <c r="E45" s="7" t="s">
        <v>929</v>
      </c>
      <c r="F45" s="8">
        <v>1404494.4</v>
      </c>
      <c r="G45" s="9"/>
      <c r="H45" s="8">
        <f>SUM(OrderBal22[[#This Row],[Annual
(Actual)]:[Unpaid]])</f>
        <v>1404494.4</v>
      </c>
    </row>
    <row r="46" spans="1:8" ht="13.5" customHeight="1" x14ac:dyDescent="0.25">
      <c r="A46" s="7" t="s">
        <v>547</v>
      </c>
      <c r="B46" s="7" t="s">
        <v>95</v>
      </c>
      <c r="C46" s="7" t="s">
        <v>96</v>
      </c>
      <c r="D46" s="7" t="s">
        <v>960</v>
      </c>
      <c r="E46" s="7" t="s">
        <v>929</v>
      </c>
      <c r="F46" s="8">
        <v>135344.97</v>
      </c>
      <c r="G46" s="9"/>
      <c r="H46" s="8">
        <f>SUM(OrderBal22[[#This Row],[Annual
(Actual)]:[Unpaid]])</f>
        <v>135344.97</v>
      </c>
    </row>
    <row r="47" spans="1:8" x14ac:dyDescent="0.25">
      <c r="A47" s="7" t="s">
        <v>548</v>
      </c>
      <c r="B47" s="7" t="s">
        <v>97</v>
      </c>
      <c r="C47" s="7" t="s">
        <v>98</v>
      </c>
      <c r="D47" s="7" t="s">
        <v>960</v>
      </c>
      <c r="E47" s="7" t="s">
        <v>929</v>
      </c>
      <c r="F47" s="8">
        <v>63677.82</v>
      </c>
      <c r="G47" s="9"/>
      <c r="H47" s="8">
        <f>SUM(OrderBal22[[#This Row],[Annual
(Actual)]:[Unpaid]])</f>
        <v>63677.82</v>
      </c>
    </row>
    <row r="48" spans="1:8" x14ac:dyDescent="0.25">
      <c r="A48" s="7" t="s">
        <v>549</v>
      </c>
      <c r="B48" s="7" t="s">
        <v>99</v>
      </c>
      <c r="C48" s="7" t="s">
        <v>100</v>
      </c>
      <c r="D48" s="7" t="s">
        <v>960</v>
      </c>
      <c r="E48" s="7" t="s">
        <v>929</v>
      </c>
      <c r="F48" s="8">
        <v>215457.52</v>
      </c>
      <c r="G48" s="9"/>
      <c r="H48" s="8">
        <f>SUM(OrderBal22[[#This Row],[Annual
(Actual)]:[Unpaid]])</f>
        <v>215457.52</v>
      </c>
    </row>
    <row r="49" spans="1:8" x14ac:dyDescent="0.25">
      <c r="A49" s="7" t="s">
        <v>550</v>
      </c>
      <c r="B49" s="7" t="s">
        <v>101</v>
      </c>
      <c r="C49" s="7" t="s">
        <v>102</v>
      </c>
      <c r="D49" s="7" t="s">
        <v>960</v>
      </c>
      <c r="E49" s="7" t="s">
        <v>929</v>
      </c>
      <c r="F49" s="8">
        <v>759183.89</v>
      </c>
      <c r="G49" s="9"/>
      <c r="H49" s="8">
        <f>SUM(OrderBal22[[#This Row],[Annual
(Actual)]:[Unpaid]])</f>
        <v>759183.89</v>
      </c>
    </row>
    <row r="50" spans="1:8" x14ac:dyDescent="0.25">
      <c r="A50" s="7" t="s">
        <v>551</v>
      </c>
      <c r="B50" s="7" t="s">
        <v>103</v>
      </c>
      <c r="C50" s="7" t="s">
        <v>104</v>
      </c>
      <c r="D50" s="7" t="s">
        <v>960</v>
      </c>
      <c r="E50" s="7" t="s">
        <v>929</v>
      </c>
      <c r="F50" s="8">
        <v>416881.85</v>
      </c>
      <c r="G50" s="9"/>
      <c r="H50" s="8">
        <f>SUM(OrderBal22[[#This Row],[Annual
(Actual)]:[Unpaid]])</f>
        <v>416881.85</v>
      </c>
    </row>
    <row r="51" spans="1:8" x14ac:dyDescent="0.25">
      <c r="A51" s="7" t="s">
        <v>552</v>
      </c>
      <c r="B51" s="7" t="s">
        <v>105</v>
      </c>
      <c r="C51" s="7" t="s">
        <v>106</v>
      </c>
      <c r="D51" s="7" t="s">
        <v>960</v>
      </c>
      <c r="E51" s="7" t="s">
        <v>929</v>
      </c>
      <c r="F51" s="8">
        <v>175260.02</v>
      </c>
      <c r="G51" s="9"/>
      <c r="H51" s="8">
        <f>SUM(OrderBal22[[#This Row],[Annual
(Actual)]:[Unpaid]])</f>
        <v>175260.02</v>
      </c>
    </row>
    <row r="52" spans="1:8" x14ac:dyDescent="0.25">
      <c r="A52" s="7" t="s">
        <v>553</v>
      </c>
      <c r="B52" s="7" t="s">
        <v>107</v>
      </c>
      <c r="C52" s="7" t="s">
        <v>108</v>
      </c>
      <c r="D52" s="7" t="s">
        <v>960</v>
      </c>
      <c r="E52" s="7" t="s">
        <v>929</v>
      </c>
      <c r="F52" s="8">
        <v>102859.37</v>
      </c>
      <c r="G52" s="9"/>
      <c r="H52" s="8">
        <f>SUM(OrderBal22[[#This Row],[Annual
(Actual)]:[Unpaid]])</f>
        <v>102859.37</v>
      </c>
    </row>
    <row r="53" spans="1:8" x14ac:dyDescent="0.25">
      <c r="A53" s="7" t="s">
        <v>554</v>
      </c>
      <c r="B53" s="7" t="s">
        <v>109</v>
      </c>
      <c r="C53" s="7" t="s">
        <v>110</v>
      </c>
      <c r="D53" s="7" t="s">
        <v>960</v>
      </c>
      <c r="E53" s="7" t="s">
        <v>929</v>
      </c>
      <c r="F53" s="8">
        <v>687228.13</v>
      </c>
      <c r="G53" s="9"/>
      <c r="H53" s="8">
        <f>SUM(OrderBal22[[#This Row],[Annual
(Actual)]:[Unpaid]])</f>
        <v>687228.13</v>
      </c>
    </row>
    <row r="54" spans="1:8" x14ac:dyDescent="0.25">
      <c r="A54" s="7" t="s">
        <v>555</v>
      </c>
      <c r="B54" s="7" t="s">
        <v>111</v>
      </c>
      <c r="C54" s="7" t="s">
        <v>112</v>
      </c>
      <c r="D54" s="7" t="s">
        <v>960</v>
      </c>
      <c r="E54" s="7" t="s">
        <v>929</v>
      </c>
      <c r="F54" s="8">
        <v>52744.71</v>
      </c>
      <c r="G54" s="9"/>
      <c r="H54" s="8">
        <f>SUM(OrderBal22[[#This Row],[Annual
(Actual)]:[Unpaid]])</f>
        <v>52744.71</v>
      </c>
    </row>
    <row r="55" spans="1:8" x14ac:dyDescent="0.25">
      <c r="A55" s="7" t="s">
        <v>556</v>
      </c>
      <c r="B55" s="7" t="s">
        <v>113</v>
      </c>
      <c r="C55" s="7" t="s">
        <v>114</v>
      </c>
      <c r="D55" s="7" t="s">
        <v>960</v>
      </c>
      <c r="E55" s="7" t="s">
        <v>881</v>
      </c>
      <c r="F55" s="8">
        <v>77833.52</v>
      </c>
      <c r="G55" s="9"/>
      <c r="H55" s="8">
        <f>SUM(OrderBal22[[#This Row],[Annual
(Actual)]:[Unpaid]])</f>
        <v>77833.52</v>
      </c>
    </row>
    <row r="56" spans="1:8" x14ac:dyDescent="0.25">
      <c r="A56" s="7" t="s">
        <v>557</v>
      </c>
      <c r="B56" s="7" t="s">
        <v>115</v>
      </c>
      <c r="C56" s="7" t="s">
        <v>116</v>
      </c>
      <c r="D56" s="7" t="s">
        <v>880</v>
      </c>
      <c r="E56" s="7" t="s">
        <v>929</v>
      </c>
      <c r="F56" s="8">
        <v>-0.03</v>
      </c>
      <c r="G56" s="9"/>
      <c r="H56" s="8">
        <f>SUM(OrderBal22[[#This Row],[Annual
(Actual)]:[Unpaid]])</f>
        <v>-0.03</v>
      </c>
    </row>
    <row r="57" spans="1:8" x14ac:dyDescent="0.25">
      <c r="A57" s="7" t="s">
        <v>558</v>
      </c>
      <c r="B57" s="7" t="s">
        <v>117</v>
      </c>
      <c r="C57" s="7" t="s">
        <v>118</v>
      </c>
      <c r="D57" s="7" t="s">
        <v>960</v>
      </c>
      <c r="E57" s="7" t="s">
        <v>929</v>
      </c>
      <c r="F57" s="8">
        <v>514835.95</v>
      </c>
      <c r="G57" s="9"/>
      <c r="H57" s="8">
        <f>SUM(OrderBal22[[#This Row],[Annual
(Actual)]:[Unpaid]])</f>
        <v>514835.95</v>
      </c>
    </row>
    <row r="58" spans="1:8" x14ac:dyDescent="0.25">
      <c r="A58" s="7" t="s">
        <v>559</v>
      </c>
      <c r="B58" s="7" t="s">
        <v>119</v>
      </c>
      <c r="C58" s="7" t="s">
        <v>120</v>
      </c>
      <c r="D58" s="7" t="s">
        <v>960</v>
      </c>
      <c r="E58" s="7" t="s">
        <v>929</v>
      </c>
      <c r="F58" s="8">
        <v>180164.56</v>
      </c>
      <c r="G58" s="9"/>
      <c r="H58" s="8">
        <f>SUM(OrderBal22[[#This Row],[Annual
(Actual)]:[Unpaid]])</f>
        <v>180164.56</v>
      </c>
    </row>
    <row r="59" spans="1:8" x14ac:dyDescent="0.25">
      <c r="A59" s="7" t="s">
        <v>560</v>
      </c>
      <c r="B59" s="7" t="s">
        <v>121</v>
      </c>
      <c r="C59" s="7" t="s">
        <v>122</v>
      </c>
      <c r="D59" s="7" t="s">
        <v>960</v>
      </c>
      <c r="E59" s="7" t="s">
        <v>929</v>
      </c>
      <c r="F59" s="8">
        <v>120091.5</v>
      </c>
      <c r="G59" s="9"/>
      <c r="H59" s="8">
        <f>SUM(OrderBal22[[#This Row],[Annual
(Actual)]:[Unpaid]])</f>
        <v>120091.5</v>
      </c>
    </row>
    <row r="60" spans="1:8" x14ac:dyDescent="0.25">
      <c r="A60" s="7" t="s">
        <v>561</v>
      </c>
      <c r="B60" s="7" t="s">
        <v>123</v>
      </c>
      <c r="C60" s="7" t="s">
        <v>124</v>
      </c>
      <c r="D60" s="7" t="s">
        <v>960</v>
      </c>
      <c r="E60" s="7" t="s">
        <v>929</v>
      </c>
      <c r="F60" s="8">
        <v>205835.07</v>
      </c>
      <c r="G60" s="9"/>
      <c r="H60" s="8">
        <f>SUM(OrderBal22[[#This Row],[Annual
(Actual)]:[Unpaid]])</f>
        <v>205835.07</v>
      </c>
    </row>
    <row r="61" spans="1:8" x14ac:dyDescent="0.25">
      <c r="A61" s="7" t="s">
        <v>562</v>
      </c>
      <c r="B61" s="7" t="s">
        <v>125</v>
      </c>
      <c r="C61" s="7" t="s">
        <v>126</v>
      </c>
      <c r="D61" s="7" t="s">
        <v>12</v>
      </c>
      <c r="E61" s="7" t="s">
        <v>929</v>
      </c>
      <c r="F61" s="8">
        <v>0.2</v>
      </c>
      <c r="G61" s="9"/>
      <c r="H61" s="8">
        <f>SUM(OrderBal22[[#This Row],[Annual
(Actual)]:[Unpaid]])</f>
        <v>0.2</v>
      </c>
    </row>
    <row r="62" spans="1:8" x14ac:dyDescent="0.25">
      <c r="A62" s="7" t="s">
        <v>563</v>
      </c>
      <c r="B62" s="7" t="s">
        <v>127</v>
      </c>
      <c r="C62" s="7" t="s">
        <v>126</v>
      </c>
      <c r="D62" s="7" t="s">
        <v>960</v>
      </c>
      <c r="E62" s="7" t="s">
        <v>929</v>
      </c>
      <c r="F62" s="8">
        <v>319135.03000000003</v>
      </c>
      <c r="G62" s="9"/>
      <c r="H62" s="8">
        <f>SUM(OrderBal22[[#This Row],[Annual
(Actual)]:[Unpaid]])</f>
        <v>319135.03000000003</v>
      </c>
    </row>
    <row r="63" spans="1:8" x14ac:dyDescent="0.25">
      <c r="A63" s="7" t="s">
        <v>564</v>
      </c>
      <c r="B63" s="7" t="s">
        <v>128</v>
      </c>
      <c r="C63" s="7" t="s">
        <v>126</v>
      </c>
      <c r="D63" s="7" t="s">
        <v>960</v>
      </c>
      <c r="E63" s="7" t="s">
        <v>929</v>
      </c>
      <c r="F63" s="8">
        <v>169991.69</v>
      </c>
      <c r="G63" s="9"/>
      <c r="H63" s="8">
        <f>SUM(OrderBal22[[#This Row],[Annual
(Actual)]:[Unpaid]])</f>
        <v>169991.69</v>
      </c>
    </row>
    <row r="64" spans="1:8" x14ac:dyDescent="0.25">
      <c r="A64" s="7" t="s">
        <v>565</v>
      </c>
      <c r="B64" s="7" t="s">
        <v>129</v>
      </c>
      <c r="C64" s="7" t="s">
        <v>130</v>
      </c>
      <c r="D64" s="7" t="s">
        <v>960</v>
      </c>
      <c r="E64" s="7" t="s">
        <v>929</v>
      </c>
      <c r="F64" s="8">
        <v>102941.27</v>
      </c>
      <c r="G64" s="9"/>
      <c r="H64" s="8">
        <f>SUM(OrderBal22[[#This Row],[Annual
(Actual)]:[Unpaid]])</f>
        <v>102941.27</v>
      </c>
    </row>
    <row r="65" spans="1:8" x14ac:dyDescent="0.25">
      <c r="A65" s="7" t="s">
        <v>914</v>
      </c>
      <c r="B65" s="7" t="s">
        <v>915</v>
      </c>
      <c r="C65" s="7" t="s">
        <v>130</v>
      </c>
      <c r="D65" s="7" t="s">
        <v>960</v>
      </c>
      <c r="E65" s="7" t="s">
        <v>929</v>
      </c>
      <c r="F65" s="8">
        <v>44553.24</v>
      </c>
      <c r="G65" s="9"/>
      <c r="H65" s="8">
        <f>SUM(OrderBal22[[#This Row],[Annual
(Actual)]:[Unpaid]])</f>
        <v>44553.24</v>
      </c>
    </row>
    <row r="66" spans="1:8" x14ac:dyDescent="0.25">
      <c r="A66" s="7" t="s">
        <v>566</v>
      </c>
      <c r="B66" s="7" t="s">
        <v>131</v>
      </c>
      <c r="C66" s="7" t="s">
        <v>130</v>
      </c>
      <c r="D66" s="7" t="s">
        <v>960</v>
      </c>
      <c r="E66" s="7" t="s">
        <v>929</v>
      </c>
      <c r="F66" s="8">
        <v>866795.06</v>
      </c>
      <c r="G66" s="9"/>
      <c r="H66" s="8">
        <f>SUM(OrderBal22[[#This Row],[Annual
(Actual)]:[Unpaid]])</f>
        <v>866795.06</v>
      </c>
    </row>
    <row r="67" spans="1:8" x14ac:dyDescent="0.25">
      <c r="A67" s="7" t="s">
        <v>567</v>
      </c>
      <c r="B67" s="7" t="s">
        <v>952</v>
      </c>
      <c r="C67" s="7" t="s">
        <v>133</v>
      </c>
      <c r="D67" s="7" t="s">
        <v>960</v>
      </c>
      <c r="E67" s="7" t="s">
        <v>929</v>
      </c>
      <c r="F67" s="8">
        <v>153512.37</v>
      </c>
      <c r="G67" s="9"/>
      <c r="H67" s="8">
        <f>SUM(OrderBal22[[#This Row],[Annual
(Actual)]:[Unpaid]])</f>
        <v>153512.37</v>
      </c>
    </row>
    <row r="68" spans="1:8" x14ac:dyDescent="0.25">
      <c r="A68" s="7" t="s">
        <v>568</v>
      </c>
      <c r="B68" s="7" t="s">
        <v>134</v>
      </c>
      <c r="C68" s="7" t="s">
        <v>135</v>
      </c>
      <c r="D68" s="7" t="s">
        <v>960</v>
      </c>
      <c r="E68" s="7" t="s">
        <v>929</v>
      </c>
      <c r="F68" s="8">
        <v>565412.96</v>
      </c>
      <c r="G68" s="9"/>
      <c r="H68" s="8">
        <f>SUM(OrderBal22[[#This Row],[Annual
(Actual)]:[Unpaid]])</f>
        <v>565412.96</v>
      </c>
    </row>
    <row r="69" spans="1:8" x14ac:dyDescent="0.25">
      <c r="A69" s="7" t="s">
        <v>569</v>
      </c>
      <c r="B69" s="7" t="s">
        <v>136</v>
      </c>
      <c r="C69" s="7" t="s">
        <v>137</v>
      </c>
      <c r="D69" s="7" t="s">
        <v>960</v>
      </c>
      <c r="E69" s="7" t="s">
        <v>881</v>
      </c>
      <c r="F69" s="8">
        <v>121962.73</v>
      </c>
      <c r="G69" s="9"/>
      <c r="H69" s="8">
        <f>SUM(OrderBal22[[#This Row],[Annual
(Actual)]:[Unpaid]])</f>
        <v>121962.73</v>
      </c>
    </row>
    <row r="70" spans="1:8" x14ac:dyDescent="0.25">
      <c r="A70" s="7" t="s">
        <v>570</v>
      </c>
      <c r="B70" s="7" t="s">
        <v>138</v>
      </c>
      <c r="C70" s="7" t="s">
        <v>139</v>
      </c>
      <c r="D70" s="7" t="s">
        <v>960</v>
      </c>
      <c r="E70" s="7" t="s">
        <v>929</v>
      </c>
      <c r="F70" s="8">
        <v>219991.98</v>
      </c>
      <c r="G70" s="9"/>
      <c r="H70" s="8">
        <f>SUM(OrderBal22[[#This Row],[Annual
(Actual)]:[Unpaid]])</f>
        <v>219991.98</v>
      </c>
    </row>
    <row r="71" spans="1:8" x14ac:dyDescent="0.25">
      <c r="A71" s="7" t="s">
        <v>571</v>
      </c>
      <c r="B71" s="7" t="s">
        <v>140</v>
      </c>
      <c r="C71" s="7" t="s">
        <v>141</v>
      </c>
      <c r="D71" s="7" t="s">
        <v>960</v>
      </c>
      <c r="E71" s="7" t="s">
        <v>929</v>
      </c>
      <c r="F71" s="8">
        <v>528727.77</v>
      </c>
      <c r="G71" s="9"/>
      <c r="H71" s="8">
        <f>SUM(OrderBal22[[#This Row],[Annual
(Actual)]:[Unpaid]])</f>
        <v>528727.77</v>
      </c>
    </row>
    <row r="72" spans="1:8" x14ac:dyDescent="0.25">
      <c r="A72" s="7" t="s">
        <v>572</v>
      </c>
      <c r="B72" s="7" t="s">
        <v>142</v>
      </c>
      <c r="C72" s="7" t="s">
        <v>143</v>
      </c>
      <c r="D72" s="7" t="s">
        <v>960</v>
      </c>
      <c r="E72" s="7" t="s">
        <v>929</v>
      </c>
      <c r="F72" s="8">
        <v>249666.72</v>
      </c>
      <c r="G72" s="9"/>
      <c r="H72" s="8">
        <f>SUM(OrderBal22[[#This Row],[Annual
(Actual)]:[Unpaid]])</f>
        <v>249666.72</v>
      </c>
    </row>
    <row r="73" spans="1:8" x14ac:dyDescent="0.25">
      <c r="A73" s="7" t="s">
        <v>573</v>
      </c>
      <c r="B73" s="7" t="s">
        <v>144</v>
      </c>
      <c r="C73" s="7" t="s">
        <v>145</v>
      </c>
      <c r="D73" s="7" t="s">
        <v>146</v>
      </c>
      <c r="E73" s="7" t="s">
        <v>929</v>
      </c>
      <c r="F73" s="8">
        <v>-0.03</v>
      </c>
      <c r="G73" s="9"/>
      <c r="H73" s="8">
        <f>SUM(OrderBal22[[#This Row],[Annual
(Actual)]:[Unpaid]])</f>
        <v>-0.03</v>
      </c>
    </row>
    <row r="74" spans="1:8" x14ac:dyDescent="0.25">
      <c r="A74" s="7" t="s">
        <v>574</v>
      </c>
      <c r="B74" s="7" t="s">
        <v>147</v>
      </c>
      <c r="C74" s="7" t="s">
        <v>148</v>
      </c>
      <c r="D74" s="7" t="s">
        <v>960</v>
      </c>
      <c r="E74" s="7" t="s">
        <v>929</v>
      </c>
      <c r="F74" s="8">
        <v>174180.13</v>
      </c>
      <c r="G74" s="9"/>
      <c r="H74" s="8">
        <f>SUM(OrderBal22[[#This Row],[Annual
(Actual)]:[Unpaid]])</f>
        <v>174180.13</v>
      </c>
    </row>
    <row r="75" spans="1:8" x14ac:dyDescent="0.25">
      <c r="A75" s="7" t="s">
        <v>575</v>
      </c>
      <c r="B75" s="7" t="s">
        <v>149</v>
      </c>
      <c r="C75" s="7" t="s">
        <v>150</v>
      </c>
      <c r="D75" s="7" t="s">
        <v>960</v>
      </c>
      <c r="E75" s="7" t="s">
        <v>929</v>
      </c>
      <c r="F75" s="8">
        <v>813737.53</v>
      </c>
      <c r="G75" s="9"/>
      <c r="H75" s="8">
        <f>SUM(OrderBal22[[#This Row],[Annual
(Actual)]:[Unpaid]])</f>
        <v>813737.53</v>
      </c>
    </row>
    <row r="76" spans="1:8" x14ac:dyDescent="0.25">
      <c r="A76" s="7" t="s">
        <v>576</v>
      </c>
      <c r="B76" s="7" t="s">
        <v>151</v>
      </c>
      <c r="C76" s="7" t="s">
        <v>152</v>
      </c>
      <c r="D76" s="7" t="s">
        <v>960</v>
      </c>
      <c r="E76" s="7" t="s">
        <v>881</v>
      </c>
      <c r="F76" s="8">
        <v>743183.19</v>
      </c>
      <c r="G76" s="10"/>
      <c r="H76" s="8">
        <f>SUM(OrderBal22[[#This Row],[Annual
(Actual)]:[Unpaid]])</f>
        <v>743183.19</v>
      </c>
    </row>
    <row r="77" spans="1:8" x14ac:dyDescent="0.25">
      <c r="A77" s="7" t="s">
        <v>939</v>
      </c>
      <c r="B77" s="7" t="s">
        <v>940</v>
      </c>
      <c r="C77" s="7" t="s">
        <v>941</v>
      </c>
      <c r="D77" s="7" t="s">
        <v>960</v>
      </c>
      <c r="E77" s="7" t="s">
        <v>929</v>
      </c>
      <c r="F77" s="8">
        <v>192257.8</v>
      </c>
      <c r="G77" s="10"/>
      <c r="H77" s="8">
        <f>SUM(OrderBal22[[#This Row],[Annual
(Actual)]:[Unpaid]])</f>
        <v>192257.8</v>
      </c>
    </row>
    <row r="78" spans="1:8" x14ac:dyDescent="0.25">
      <c r="A78" s="7" t="s">
        <v>577</v>
      </c>
      <c r="B78" s="7" t="s">
        <v>153</v>
      </c>
      <c r="C78" s="7" t="s">
        <v>154</v>
      </c>
      <c r="D78" s="7" t="s">
        <v>841</v>
      </c>
      <c r="E78" s="7" t="s">
        <v>929</v>
      </c>
      <c r="F78" s="8">
        <v>0.12</v>
      </c>
      <c r="G78" s="11"/>
      <c r="H78" s="8">
        <f>SUM(OrderBal22[[#This Row],[Annual
(Actual)]:[Unpaid]])</f>
        <v>0.12</v>
      </c>
    </row>
    <row r="79" spans="1:8" x14ac:dyDescent="0.25">
      <c r="A79" s="7" t="s">
        <v>578</v>
      </c>
      <c r="B79" s="7" t="s">
        <v>155</v>
      </c>
      <c r="C79" s="7" t="s">
        <v>156</v>
      </c>
      <c r="D79" s="7" t="s">
        <v>880</v>
      </c>
      <c r="E79" s="7" t="s">
        <v>929</v>
      </c>
      <c r="F79" s="8">
        <v>-0.02</v>
      </c>
      <c r="G79" s="9"/>
      <c r="H79" s="8">
        <f>SUM(OrderBal22[[#This Row],[Annual
(Actual)]:[Unpaid]])</f>
        <v>-0.02</v>
      </c>
    </row>
    <row r="80" spans="1:8" x14ac:dyDescent="0.25">
      <c r="A80" s="7" t="s">
        <v>579</v>
      </c>
      <c r="B80" s="7" t="s">
        <v>157</v>
      </c>
      <c r="C80" s="7" t="s">
        <v>158</v>
      </c>
      <c r="D80" s="7" t="s">
        <v>960</v>
      </c>
      <c r="E80" s="7" t="s">
        <v>929</v>
      </c>
      <c r="F80" s="8">
        <v>60890.69</v>
      </c>
      <c r="G80" s="9"/>
      <c r="H80" s="8">
        <f>SUM(OrderBal22[[#This Row],[Annual
(Actual)]:[Unpaid]])</f>
        <v>60890.69</v>
      </c>
    </row>
    <row r="81" spans="1:8" x14ac:dyDescent="0.25">
      <c r="A81" s="7" t="s">
        <v>580</v>
      </c>
      <c r="B81" s="7" t="s">
        <v>159</v>
      </c>
      <c r="C81" s="7" t="s">
        <v>160</v>
      </c>
      <c r="D81" s="7" t="s">
        <v>960</v>
      </c>
      <c r="E81" s="7" t="s">
        <v>929</v>
      </c>
      <c r="F81" s="8">
        <v>740378.27</v>
      </c>
      <c r="G81" s="9"/>
      <c r="H81" s="8">
        <f>SUM(OrderBal22[[#This Row],[Annual
(Actual)]:[Unpaid]])</f>
        <v>740378.27</v>
      </c>
    </row>
    <row r="82" spans="1:8" x14ac:dyDescent="0.25">
      <c r="A82" s="7" t="s">
        <v>581</v>
      </c>
      <c r="B82" s="7" t="s">
        <v>916</v>
      </c>
      <c r="C82" s="7" t="s">
        <v>162</v>
      </c>
      <c r="D82" s="7" t="s">
        <v>912</v>
      </c>
      <c r="E82" s="7" t="s">
        <v>929</v>
      </c>
      <c r="F82" s="8">
        <v>0.13</v>
      </c>
      <c r="G82" s="9"/>
      <c r="H82" s="8">
        <f>SUM(OrderBal22[[#This Row],[Annual
(Actual)]:[Unpaid]])</f>
        <v>0.13</v>
      </c>
    </row>
    <row r="83" spans="1:8" x14ac:dyDescent="0.25">
      <c r="A83" s="7" t="s">
        <v>582</v>
      </c>
      <c r="B83" s="7" t="s">
        <v>163</v>
      </c>
      <c r="C83" s="7" t="s">
        <v>164</v>
      </c>
      <c r="D83" s="7" t="s">
        <v>960</v>
      </c>
      <c r="E83" s="7" t="s">
        <v>929</v>
      </c>
      <c r="F83" s="8">
        <v>141180.07999999999</v>
      </c>
      <c r="G83" s="9"/>
      <c r="H83" s="8">
        <f>SUM(OrderBal22[[#This Row],[Annual
(Actual)]:[Unpaid]])</f>
        <v>141180.07999999999</v>
      </c>
    </row>
    <row r="84" spans="1:8" x14ac:dyDescent="0.25">
      <c r="A84" s="7" t="s">
        <v>583</v>
      </c>
      <c r="B84" s="7" t="s">
        <v>165</v>
      </c>
      <c r="C84" s="7" t="s">
        <v>166</v>
      </c>
      <c r="D84" s="7" t="s">
        <v>960</v>
      </c>
      <c r="E84" s="7" t="s">
        <v>929</v>
      </c>
      <c r="F84" s="8">
        <v>893750</v>
      </c>
      <c r="G84" s="9"/>
      <c r="H84" s="8">
        <f>SUM(OrderBal22[[#This Row],[Annual
(Actual)]:[Unpaid]])</f>
        <v>893750</v>
      </c>
    </row>
    <row r="85" spans="1:8" x14ac:dyDescent="0.25">
      <c r="A85" s="7" t="s">
        <v>584</v>
      </c>
      <c r="B85" s="7" t="s">
        <v>167</v>
      </c>
      <c r="C85" s="7" t="s">
        <v>168</v>
      </c>
      <c r="D85" s="7" t="s">
        <v>960</v>
      </c>
      <c r="E85" s="7" t="s">
        <v>929</v>
      </c>
      <c r="F85" s="8">
        <v>51675.97</v>
      </c>
      <c r="G85" s="9"/>
      <c r="H85" s="8">
        <f>SUM(OrderBal22[[#This Row],[Annual
(Actual)]:[Unpaid]])</f>
        <v>51675.97</v>
      </c>
    </row>
    <row r="86" spans="1:8" x14ac:dyDescent="0.25">
      <c r="A86" s="7" t="s">
        <v>585</v>
      </c>
      <c r="B86" s="7" t="s">
        <v>169</v>
      </c>
      <c r="C86" s="7" t="s">
        <v>168</v>
      </c>
      <c r="D86" s="7" t="s">
        <v>960</v>
      </c>
      <c r="E86" s="7" t="s">
        <v>929</v>
      </c>
      <c r="F86" s="8">
        <v>395833.19</v>
      </c>
      <c r="G86" s="9"/>
      <c r="H86" s="8">
        <f>SUM(OrderBal22[[#This Row],[Annual
(Actual)]:[Unpaid]])</f>
        <v>395833.19</v>
      </c>
    </row>
    <row r="87" spans="1:8" x14ac:dyDescent="0.25">
      <c r="A87" s="7" t="s">
        <v>586</v>
      </c>
      <c r="B87" s="7" t="s">
        <v>170</v>
      </c>
      <c r="C87" s="7" t="s">
        <v>171</v>
      </c>
      <c r="D87" s="7" t="s">
        <v>960</v>
      </c>
      <c r="E87" s="7" t="s">
        <v>929</v>
      </c>
      <c r="F87" s="8">
        <v>369393.96</v>
      </c>
      <c r="G87" s="9"/>
      <c r="H87" s="8">
        <f>SUM(OrderBal22[[#This Row],[Annual
(Actual)]:[Unpaid]])</f>
        <v>369393.96</v>
      </c>
    </row>
    <row r="88" spans="1:8" x14ac:dyDescent="0.25">
      <c r="A88" s="7" t="s">
        <v>587</v>
      </c>
      <c r="B88" s="7" t="s">
        <v>172</v>
      </c>
      <c r="C88" s="7" t="s">
        <v>173</v>
      </c>
      <c r="D88" s="7" t="s">
        <v>960</v>
      </c>
      <c r="E88" s="7" t="s">
        <v>929</v>
      </c>
      <c r="F88" s="8">
        <v>64478.7</v>
      </c>
      <c r="G88" s="9"/>
      <c r="H88" s="8">
        <f>SUM(OrderBal22[[#This Row],[Annual
(Actual)]:[Unpaid]])</f>
        <v>64478.7</v>
      </c>
    </row>
    <row r="89" spans="1:8" x14ac:dyDescent="0.25">
      <c r="A89" s="7" t="s">
        <v>589</v>
      </c>
      <c r="B89" s="7" t="s">
        <v>176</v>
      </c>
      <c r="C89" s="7" t="s">
        <v>177</v>
      </c>
      <c r="D89" s="7" t="s">
        <v>812</v>
      </c>
      <c r="E89" s="7" t="s">
        <v>881</v>
      </c>
      <c r="F89" s="8">
        <v>-0.06</v>
      </c>
      <c r="G89" s="9"/>
      <c r="H89" s="8">
        <f>SUM(OrderBal22[[#This Row],[Annual
(Actual)]:[Unpaid]])</f>
        <v>-0.06</v>
      </c>
    </row>
    <row r="90" spans="1:8" x14ac:dyDescent="0.25">
      <c r="A90" s="7" t="s">
        <v>590</v>
      </c>
      <c r="B90" s="7" t="s">
        <v>178</v>
      </c>
      <c r="C90" s="7" t="s">
        <v>179</v>
      </c>
      <c r="D90" s="7" t="s">
        <v>26</v>
      </c>
      <c r="E90" s="7" t="s">
        <v>929</v>
      </c>
      <c r="F90" s="8">
        <v>-0.16</v>
      </c>
      <c r="G90" s="9"/>
      <c r="H90" s="8">
        <f>SUM(OrderBal22[[#This Row],[Annual
(Actual)]:[Unpaid]])</f>
        <v>-0.16</v>
      </c>
    </row>
    <row r="91" spans="1:8" ht="13.5" customHeight="1" x14ac:dyDescent="0.25">
      <c r="A91" s="7" t="s">
        <v>591</v>
      </c>
      <c r="B91" s="7" t="s">
        <v>180</v>
      </c>
      <c r="C91" s="7" t="s">
        <v>181</v>
      </c>
      <c r="D91" s="7" t="s">
        <v>960</v>
      </c>
      <c r="E91" s="7" t="s">
        <v>881</v>
      </c>
      <c r="F91" s="8">
        <v>260549.98</v>
      </c>
      <c r="G91" s="9"/>
      <c r="H91" s="8">
        <f>SUM(OrderBal22[[#This Row],[Annual
(Actual)]:[Unpaid]])</f>
        <v>260549.98</v>
      </c>
    </row>
    <row r="92" spans="1:8" ht="12" customHeight="1" x14ac:dyDescent="0.25">
      <c r="A92" s="7" t="s">
        <v>592</v>
      </c>
      <c r="B92" s="7" t="s">
        <v>182</v>
      </c>
      <c r="C92" s="7" t="s">
        <v>183</v>
      </c>
      <c r="D92" s="7" t="s">
        <v>960</v>
      </c>
      <c r="E92" s="7" t="s">
        <v>929</v>
      </c>
      <c r="F92" s="8">
        <v>239395.58</v>
      </c>
      <c r="G92" s="9"/>
      <c r="H92" s="8">
        <f>SUM(OrderBal22[[#This Row],[Annual
(Actual)]:[Unpaid]])</f>
        <v>239395.58</v>
      </c>
    </row>
    <row r="93" spans="1:8" x14ac:dyDescent="0.25">
      <c r="A93" s="7" t="s">
        <v>824</v>
      </c>
      <c r="B93" s="7" t="s">
        <v>825</v>
      </c>
      <c r="C93" s="7" t="s">
        <v>826</v>
      </c>
      <c r="D93" s="7" t="s">
        <v>960</v>
      </c>
      <c r="E93" s="7" t="s">
        <v>929</v>
      </c>
      <c r="F93" s="8">
        <v>1346056.28</v>
      </c>
      <c r="G93" s="9"/>
      <c r="H93" s="8">
        <f>SUM(OrderBal22[[#This Row],[Annual
(Actual)]:[Unpaid]])</f>
        <v>1346056.28</v>
      </c>
    </row>
    <row r="94" spans="1:8" x14ac:dyDescent="0.25">
      <c r="A94" s="7" t="s">
        <v>593</v>
      </c>
      <c r="B94" s="7" t="s">
        <v>184</v>
      </c>
      <c r="C94" s="7" t="s">
        <v>185</v>
      </c>
      <c r="D94" s="7" t="s">
        <v>960</v>
      </c>
      <c r="E94" s="7" t="s">
        <v>929</v>
      </c>
      <c r="F94" s="8">
        <v>775602.81</v>
      </c>
      <c r="G94" s="9"/>
      <c r="H94" s="8">
        <f>SUM(OrderBal22[[#This Row],[Annual
(Actual)]:[Unpaid]])</f>
        <v>775602.81</v>
      </c>
    </row>
    <row r="95" spans="1:8" x14ac:dyDescent="0.25">
      <c r="A95" s="7" t="s">
        <v>594</v>
      </c>
      <c r="B95" s="7" t="s">
        <v>186</v>
      </c>
      <c r="C95" s="7" t="s">
        <v>187</v>
      </c>
      <c r="D95" s="7" t="s">
        <v>960</v>
      </c>
      <c r="E95" s="7" t="s">
        <v>929</v>
      </c>
      <c r="F95" s="8">
        <v>0.02</v>
      </c>
      <c r="G95" s="9"/>
      <c r="H95" s="8">
        <f>SUM(OrderBal22[[#This Row],[Annual
(Actual)]:[Unpaid]])</f>
        <v>0.02</v>
      </c>
    </row>
    <row r="96" spans="1:8" x14ac:dyDescent="0.25">
      <c r="A96" s="7" t="s">
        <v>595</v>
      </c>
      <c r="B96" s="7" t="s">
        <v>188</v>
      </c>
      <c r="C96" s="7" t="s">
        <v>189</v>
      </c>
      <c r="D96" s="7" t="s">
        <v>960</v>
      </c>
      <c r="E96" s="7" t="s">
        <v>929</v>
      </c>
      <c r="F96" s="8">
        <v>62394.21</v>
      </c>
      <c r="G96" s="9"/>
      <c r="H96" s="8">
        <f>SUM(OrderBal22[[#This Row],[Annual
(Actual)]:[Unpaid]])</f>
        <v>62394.21</v>
      </c>
    </row>
    <row r="97" spans="1:8" x14ac:dyDescent="0.25">
      <c r="A97" s="7" t="s">
        <v>596</v>
      </c>
      <c r="B97" s="7" t="s">
        <v>190</v>
      </c>
      <c r="C97" s="7" t="s">
        <v>191</v>
      </c>
      <c r="D97" s="7" t="s">
        <v>960</v>
      </c>
      <c r="E97" s="7" t="s">
        <v>881</v>
      </c>
      <c r="F97" s="8">
        <v>40988.97</v>
      </c>
      <c r="G97" s="9"/>
      <c r="H97" s="8">
        <f>SUM(OrderBal22[[#This Row],[Annual
(Actual)]:[Unpaid]])</f>
        <v>40988.97</v>
      </c>
    </row>
    <row r="98" spans="1:8" x14ac:dyDescent="0.25">
      <c r="A98" s="7" t="s">
        <v>597</v>
      </c>
      <c r="B98" s="7" t="s">
        <v>192</v>
      </c>
      <c r="C98" s="7" t="s">
        <v>193</v>
      </c>
      <c r="D98" s="7" t="s">
        <v>960</v>
      </c>
      <c r="E98" s="7" t="s">
        <v>929</v>
      </c>
      <c r="F98" s="8">
        <v>99471.25</v>
      </c>
      <c r="G98" s="9"/>
      <c r="H98" s="8">
        <f>SUM(OrderBal22[[#This Row],[Annual
(Actual)]:[Unpaid]])</f>
        <v>99471.25</v>
      </c>
    </row>
    <row r="99" spans="1:8" x14ac:dyDescent="0.25">
      <c r="A99" s="7" t="s">
        <v>598</v>
      </c>
      <c r="B99" s="7" t="s">
        <v>194</v>
      </c>
      <c r="C99" s="7" t="s">
        <v>195</v>
      </c>
      <c r="D99" s="7" t="s">
        <v>960</v>
      </c>
      <c r="E99" s="7" t="s">
        <v>929</v>
      </c>
      <c r="F99" s="8">
        <v>128216</v>
      </c>
      <c r="G99" s="9"/>
      <c r="H99" s="8">
        <f>SUM(OrderBal22[[#This Row],[Annual
(Actual)]:[Unpaid]])</f>
        <v>128216</v>
      </c>
    </row>
    <row r="100" spans="1:8" x14ac:dyDescent="0.25">
      <c r="A100" s="7" t="s">
        <v>599</v>
      </c>
      <c r="B100" s="7" t="s">
        <v>196</v>
      </c>
      <c r="C100" s="7" t="s">
        <v>197</v>
      </c>
      <c r="D100" s="7" t="s">
        <v>960</v>
      </c>
      <c r="E100" s="7" t="s">
        <v>48</v>
      </c>
      <c r="F100" s="8">
        <v>374739.11</v>
      </c>
      <c r="G100" s="9"/>
      <c r="H100" s="8">
        <f>SUM(OrderBal22[[#This Row],[Annual
(Actual)]:[Unpaid]])</f>
        <v>374739.11</v>
      </c>
    </row>
    <row r="101" spans="1:8" x14ac:dyDescent="0.25">
      <c r="A101" s="7" t="s">
        <v>600</v>
      </c>
      <c r="B101" s="7" t="s">
        <v>198</v>
      </c>
      <c r="C101" s="7" t="s">
        <v>199</v>
      </c>
      <c r="D101" s="7" t="s">
        <v>960</v>
      </c>
      <c r="E101" s="7" t="s">
        <v>929</v>
      </c>
      <c r="F101" s="8">
        <v>140749.70000000001</v>
      </c>
      <c r="G101" s="9"/>
      <c r="H101" s="8">
        <f>SUM(OrderBal22[[#This Row],[Annual
(Actual)]:[Unpaid]])</f>
        <v>140749.70000000001</v>
      </c>
    </row>
    <row r="102" spans="1:8" x14ac:dyDescent="0.25">
      <c r="A102" s="7" t="s">
        <v>601</v>
      </c>
      <c r="B102" s="7" t="s">
        <v>200</v>
      </c>
      <c r="C102" s="7" t="s">
        <v>201</v>
      </c>
      <c r="D102" s="7" t="s">
        <v>960</v>
      </c>
      <c r="E102" s="7" t="s">
        <v>929</v>
      </c>
      <c r="F102" s="8">
        <v>19127.53</v>
      </c>
      <c r="G102" s="9"/>
      <c r="H102" s="8">
        <f>SUM(OrderBal22[[#This Row],[Annual
(Actual)]:[Unpaid]])</f>
        <v>19127.53</v>
      </c>
    </row>
    <row r="103" spans="1:8" x14ac:dyDescent="0.25">
      <c r="A103" s="7" t="s">
        <v>602</v>
      </c>
      <c r="B103" s="7" t="s">
        <v>202</v>
      </c>
      <c r="C103" s="7" t="s">
        <v>203</v>
      </c>
      <c r="D103" s="7" t="s">
        <v>204</v>
      </c>
      <c r="E103" s="7" t="s">
        <v>881</v>
      </c>
      <c r="F103" s="8">
        <v>-0.17</v>
      </c>
      <c r="G103" s="12"/>
      <c r="H103" s="8">
        <f>SUM(OrderBal22[[#This Row],[Annual
(Actual)]:[Unpaid]])</f>
        <v>-0.17</v>
      </c>
    </row>
    <row r="104" spans="1:8" x14ac:dyDescent="0.25">
      <c r="A104" s="7" t="s">
        <v>603</v>
      </c>
      <c r="B104" s="7" t="s">
        <v>205</v>
      </c>
      <c r="C104" s="7" t="s">
        <v>206</v>
      </c>
      <c r="D104" s="7" t="s">
        <v>960</v>
      </c>
      <c r="E104" s="7" t="s">
        <v>48</v>
      </c>
      <c r="F104" s="8">
        <v>0.01</v>
      </c>
      <c r="G104" s="9"/>
      <c r="H104" s="8">
        <f>SUM(OrderBal22[[#This Row],[Annual
(Actual)]:[Unpaid]])</f>
        <v>0.01</v>
      </c>
    </row>
    <row r="105" spans="1:8" x14ac:dyDescent="0.25">
      <c r="A105" s="7" t="s">
        <v>604</v>
      </c>
      <c r="B105" s="7" t="s">
        <v>207</v>
      </c>
      <c r="C105" s="7" t="s">
        <v>208</v>
      </c>
      <c r="D105" s="7" t="s">
        <v>960</v>
      </c>
      <c r="E105" s="7" t="s">
        <v>929</v>
      </c>
      <c r="F105" s="8">
        <v>329333.40000000002</v>
      </c>
      <c r="G105" s="9"/>
      <c r="H105" s="8">
        <f>SUM(OrderBal22[[#This Row],[Annual
(Actual)]:[Unpaid]])</f>
        <v>329333.40000000002</v>
      </c>
    </row>
    <row r="106" spans="1:8" x14ac:dyDescent="0.25">
      <c r="A106" s="7" t="s">
        <v>605</v>
      </c>
      <c r="B106" s="7" t="s">
        <v>209</v>
      </c>
      <c r="C106" s="7" t="s">
        <v>208</v>
      </c>
      <c r="D106" s="7" t="s">
        <v>960</v>
      </c>
      <c r="E106" s="7" t="s">
        <v>929</v>
      </c>
      <c r="F106" s="8">
        <v>1064250</v>
      </c>
      <c r="G106" s="9"/>
      <c r="H106" s="8">
        <f>SUM(OrderBal22[[#This Row],[Annual
(Actual)]:[Unpaid]])</f>
        <v>1064250</v>
      </c>
    </row>
    <row r="107" spans="1:8" x14ac:dyDescent="0.25">
      <c r="A107" s="7" t="s">
        <v>606</v>
      </c>
      <c r="B107" s="7" t="s">
        <v>210</v>
      </c>
      <c r="C107" s="7" t="s">
        <v>211</v>
      </c>
      <c r="D107" s="7" t="s">
        <v>960</v>
      </c>
      <c r="E107" s="7" t="s">
        <v>881</v>
      </c>
      <c r="F107" s="8">
        <v>330114.55</v>
      </c>
      <c r="G107" s="9"/>
      <c r="H107" s="8">
        <f>SUM(OrderBal22[[#This Row],[Annual
(Actual)]:[Unpaid]])</f>
        <v>330114.55</v>
      </c>
    </row>
    <row r="108" spans="1:8" x14ac:dyDescent="0.25">
      <c r="A108" s="7" t="s">
        <v>607</v>
      </c>
      <c r="B108" s="7" t="s">
        <v>212</v>
      </c>
      <c r="C108" s="7" t="s">
        <v>213</v>
      </c>
      <c r="D108" s="7" t="s">
        <v>960</v>
      </c>
      <c r="E108" s="7" t="s">
        <v>881</v>
      </c>
      <c r="F108" s="8">
        <v>99714.97</v>
      </c>
      <c r="G108" s="9"/>
      <c r="H108" s="8">
        <f>SUM(OrderBal22[[#This Row],[Annual
(Actual)]:[Unpaid]])</f>
        <v>99714.97</v>
      </c>
    </row>
    <row r="109" spans="1:8" x14ac:dyDescent="0.25">
      <c r="A109" s="7" t="s">
        <v>608</v>
      </c>
      <c r="B109" s="7" t="s">
        <v>214</v>
      </c>
      <c r="C109" s="7" t="s">
        <v>215</v>
      </c>
      <c r="D109" s="7" t="s">
        <v>960</v>
      </c>
      <c r="E109" s="7" t="s">
        <v>929</v>
      </c>
      <c r="F109" s="8">
        <v>36411.54</v>
      </c>
      <c r="G109" s="9"/>
      <c r="H109" s="8">
        <f>SUM(OrderBal22[[#This Row],[Annual
(Actual)]:[Unpaid]])</f>
        <v>36411.54</v>
      </c>
    </row>
    <row r="110" spans="1:8" x14ac:dyDescent="0.25">
      <c r="A110" s="7" t="s">
        <v>609</v>
      </c>
      <c r="B110" s="7" t="s">
        <v>217</v>
      </c>
      <c r="C110" s="7" t="s">
        <v>218</v>
      </c>
      <c r="D110" s="7" t="s">
        <v>960</v>
      </c>
      <c r="E110" s="7" t="s">
        <v>929</v>
      </c>
      <c r="F110" s="8">
        <v>111245.92</v>
      </c>
      <c r="G110" s="9"/>
      <c r="H110" s="8">
        <f>SUM(OrderBal22[[#This Row],[Annual
(Actual)]:[Unpaid]])</f>
        <v>111245.92</v>
      </c>
    </row>
    <row r="111" spans="1:8" x14ac:dyDescent="0.25">
      <c r="A111" s="7" t="s">
        <v>610</v>
      </c>
      <c r="B111" s="7" t="s">
        <v>219</v>
      </c>
      <c r="C111" s="7" t="s">
        <v>220</v>
      </c>
      <c r="D111" s="7" t="s">
        <v>960</v>
      </c>
      <c r="E111" s="7" t="s">
        <v>929</v>
      </c>
      <c r="F111" s="8">
        <v>220395.42</v>
      </c>
      <c r="G111" s="9"/>
      <c r="H111" s="8">
        <f>SUM(OrderBal22[[#This Row],[Annual
(Actual)]:[Unpaid]])</f>
        <v>220395.42</v>
      </c>
    </row>
    <row r="112" spans="1:8" x14ac:dyDescent="0.25">
      <c r="A112" s="7" t="s">
        <v>611</v>
      </c>
      <c r="B112" s="7" t="s">
        <v>221</v>
      </c>
      <c r="C112" s="7" t="s">
        <v>222</v>
      </c>
      <c r="D112" s="7" t="s">
        <v>960</v>
      </c>
      <c r="E112" s="7" t="s">
        <v>929</v>
      </c>
      <c r="F112" s="8">
        <v>279266.45</v>
      </c>
      <c r="G112" s="9"/>
      <c r="H112" s="8">
        <f>SUM(OrderBal22[[#This Row],[Annual
(Actual)]:[Unpaid]])</f>
        <v>279266.45</v>
      </c>
    </row>
    <row r="113" spans="1:8" x14ac:dyDescent="0.25">
      <c r="A113" s="7" t="s">
        <v>612</v>
      </c>
      <c r="B113" s="7" t="s">
        <v>223</v>
      </c>
      <c r="C113" s="7" t="s">
        <v>224</v>
      </c>
      <c r="D113" s="7" t="s">
        <v>913</v>
      </c>
      <c r="E113" s="7" t="s">
        <v>929</v>
      </c>
      <c r="F113" s="8">
        <v>-0.12</v>
      </c>
      <c r="G113" s="9"/>
      <c r="H113" s="8">
        <f>SUM(OrderBal22[[#This Row],[Annual
(Actual)]:[Unpaid]])</f>
        <v>-0.12</v>
      </c>
    </row>
    <row r="114" spans="1:8" x14ac:dyDescent="0.25">
      <c r="A114" s="7" t="s">
        <v>781</v>
      </c>
      <c r="B114" s="7" t="s">
        <v>782</v>
      </c>
      <c r="C114" s="7" t="s">
        <v>783</v>
      </c>
      <c r="D114" s="7" t="s">
        <v>960</v>
      </c>
      <c r="E114" s="7" t="s">
        <v>881</v>
      </c>
      <c r="F114" s="8">
        <v>114133.57</v>
      </c>
      <c r="G114" s="9"/>
      <c r="H114" s="8">
        <f>SUM(OrderBal22[[#This Row],[Annual
(Actual)]:[Unpaid]])</f>
        <v>114133.57</v>
      </c>
    </row>
    <row r="115" spans="1:8" x14ac:dyDescent="0.25">
      <c r="A115" s="7" t="s">
        <v>613</v>
      </c>
      <c r="B115" s="7" t="s">
        <v>225</v>
      </c>
      <c r="C115" s="7" t="s">
        <v>226</v>
      </c>
      <c r="D115" s="7" t="s">
        <v>960</v>
      </c>
      <c r="E115" s="7" t="s">
        <v>929</v>
      </c>
      <c r="F115" s="8">
        <v>886610.12</v>
      </c>
      <c r="G115" s="9"/>
      <c r="H115" s="8">
        <f>SUM(OrderBal22[[#This Row],[Annual
(Actual)]:[Unpaid]])</f>
        <v>886610.12</v>
      </c>
    </row>
    <row r="116" spans="1:8" x14ac:dyDescent="0.25">
      <c r="A116" s="7" t="s">
        <v>614</v>
      </c>
      <c r="B116" s="7" t="s">
        <v>227</v>
      </c>
      <c r="C116" s="7" t="s">
        <v>228</v>
      </c>
      <c r="D116" s="7" t="s">
        <v>960</v>
      </c>
      <c r="E116" s="7" t="s">
        <v>929</v>
      </c>
      <c r="F116" s="8">
        <v>68704.67</v>
      </c>
      <c r="G116" s="9"/>
      <c r="H116" s="8">
        <f>SUM(OrderBal22[[#This Row],[Annual
(Actual)]:[Unpaid]])</f>
        <v>68704.67</v>
      </c>
    </row>
    <row r="117" spans="1:8" x14ac:dyDescent="0.25">
      <c r="A117" s="7" t="s">
        <v>615</v>
      </c>
      <c r="B117" s="7" t="s">
        <v>229</v>
      </c>
      <c r="C117" s="7" t="s">
        <v>230</v>
      </c>
      <c r="D117" s="7" t="s">
        <v>960</v>
      </c>
      <c r="E117" s="7" t="s">
        <v>881</v>
      </c>
      <c r="F117" s="8">
        <v>220006.96</v>
      </c>
      <c r="G117" s="9"/>
      <c r="H117" s="8">
        <f>SUM(OrderBal22[[#This Row],[Annual
(Actual)]:[Unpaid]])</f>
        <v>220006.96</v>
      </c>
    </row>
    <row r="118" spans="1:8" x14ac:dyDescent="0.25">
      <c r="A118" s="7" t="s">
        <v>616</v>
      </c>
      <c r="B118" s="7" t="s">
        <v>231</v>
      </c>
      <c r="C118" s="7" t="s">
        <v>232</v>
      </c>
      <c r="D118" s="7" t="s">
        <v>56</v>
      </c>
      <c r="E118" s="7" t="s">
        <v>881</v>
      </c>
      <c r="F118" s="8">
        <v>0.04</v>
      </c>
      <c r="G118" s="9"/>
      <c r="H118" s="8">
        <f>SUM(OrderBal22[[#This Row],[Annual
(Actual)]:[Unpaid]])</f>
        <v>0.04</v>
      </c>
    </row>
    <row r="119" spans="1:8" x14ac:dyDescent="0.25">
      <c r="A119" s="7" t="s">
        <v>617</v>
      </c>
      <c r="B119" s="7" t="s">
        <v>233</v>
      </c>
      <c r="C119" s="7" t="s">
        <v>234</v>
      </c>
      <c r="D119" s="7" t="s">
        <v>960</v>
      </c>
      <c r="E119" s="7" t="s">
        <v>929</v>
      </c>
      <c r="F119" s="8">
        <v>67546.86</v>
      </c>
      <c r="G119" s="9"/>
      <c r="H119" s="8">
        <f>SUM(OrderBal22[[#This Row],[Annual
(Actual)]:[Unpaid]])</f>
        <v>67546.86</v>
      </c>
    </row>
    <row r="120" spans="1:8" x14ac:dyDescent="0.25">
      <c r="A120" s="7" t="s">
        <v>618</v>
      </c>
      <c r="B120" s="7" t="s">
        <v>235</v>
      </c>
      <c r="C120" s="7" t="s">
        <v>236</v>
      </c>
      <c r="D120" s="7" t="s">
        <v>237</v>
      </c>
      <c r="E120" s="7" t="s">
        <v>929</v>
      </c>
      <c r="F120" s="8">
        <v>11455.11</v>
      </c>
      <c r="G120" s="9"/>
      <c r="H120" s="8">
        <f>SUM(OrderBal22[[#This Row],[Annual
(Actual)]:[Unpaid]])</f>
        <v>11455.11</v>
      </c>
    </row>
    <row r="121" spans="1:8" x14ac:dyDescent="0.25">
      <c r="A121" s="7" t="s">
        <v>619</v>
      </c>
      <c r="B121" s="7" t="s">
        <v>238</v>
      </c>
      <c r="C121" s="7" t="s">
        <v>239</v>
      </c>
      <c r="D121" s="7" t="s">
        <v>960</v>
      </c>
      <c r="E121" s="7" t="s">
        <v>929</v>
      </c>
      <c r="F121" s="8">
        <v>147371.51999999999</v>
      </c>
      <c r="G121" s="9"/>
      <c r="H121" s="8">
        <f>SUM(OrderBal22[[#This Row],[Annual
(Actual)]:[Unpaid]])</f>
        <v>147371.51999999999</v>
      </c>
    </row>
    <row r="122" spans="1:8" x14ac:dyDescent="0.25">
      <c r="A122" s="7" t="s">
        <v>620</v>
      </c>
      <c r="B122" s="7" t="s">
        <v>240</v>
      </c>
      <c r="C122" s="7" t="s">
        <v>241</v>
      </c>
      <c r="D122" s="7" t="s">
        <v>960</v>
      </c>
      <c r="E122" s="7" t="s">
        <v>929</v>
      </c>
      <c r="F122" s="8">
        <v>126000</v>
      </c>
      <c r="G122" s="9"/>
      <c r="H122" s="8">
        <f>SUM(OrderBal22[[#This Row],[Annual
(Actual)]:[Unpaid]])</f>
        <v>126000</v>
      </c>
    </row>
    <row r="123" spans="1:8" x14ac:dyDescent="0.25">
      <c r="A123" s="7" t="s">
        <v>621</v>
      </c>
      <c r="B123" s="7" t="s">
        <v>242</v>
      </c>
      <c r="C123" s="7" t="s">
        <v>243</v>
      </c>
      <c r="D123" s="7" t="s">
        <v>960</v>
      </c>
      <c r="E123" s="7" t="s">
        <v>929</v>
      </c>
      <c r="F123" s="8">
        <v>197565.44</v>
      </c>
      <c r="G123" s="9"/>
      <c r="H123" s="8">
        <f>SUM(OrderBal22[[#This Row],[Annual
(Actual)]:[Unpaid]])</f>
        <v>197565.44</v>
      </c>
    </row>
    <row r="124" spans="1:8" x14ac:dyDescent="0.25">
      <c r="A124" s="7" t="s">
        <v>622</v>
      </c>
      <c r="B124" s="7" t="s">
        <v>244</v>
      </c>
      <c r="C124" s="7" t="s">
        <v>245</v>
      </c>
      <c r="D124" s="7" t="s">
        <v>960</v>
      </c>
      <c r="E124" s="7" t="s">
        <v>881</v>
      </c>
      <c r="F124" s="8">
        <v>121030.99</v>
      </c>
      <c r="G124" s="9"/>
      <c r="H124" s="8">
        <f>SUM(OrderBal22[[#This Row],[Annual
(Actual)]:[Unpaid]])</f>
        <v>121030.99</v>
      </c>
    </row>
    <row r="125" spans="1:8" x14ac:dyDescent="0.25">
      <c r="A125" s="7" t="s">
        <v>623</v>
      </c>
      <c r="B125" s="7" t="s">
        <v>246</v>
      </c>
      <c r="C125" s="7" t="s">
        <v>247</v>
      </c>
      <c r="D125" s="7" t="s">
        <v>960</v>
      </c>
      <c r="E125" s="7" t="s">
        <v>929</v>
      </c>
      <c r="F125" s="8">
        <v>93323.28</v>
      </c>
      <c r="G125" s="9"/>
      <c r="H125" s="8">
        <f>SUM(OrderBal22[[#This Row],[Annual
(Actual)]:[Unpaid]])</f>
        <v>93323.28</v>
      </c>
    </row>
    <row r="126" spans="1:8" x14ac:dyDescent="0.25">
      <c r="A126" s="7" t="s">
        <v>624</v>
      </c>
      <c r="B126" s="7" t="s">
        <v>248</v>
      </c>
      <c r="C126" s="7" t="s">
        <v>249</v>
      </c>
      <c r="D126" s="7" t="s">
        <v>960</v>
      </c>
      <c r="E126" s="7" t="s">
        <v>929</v>
      </c>
      <c r="F126" s="8">
        <v>425000</v>
      </c>
      <c r="G126" s="9"/>
      <c r="H126" s="8">
        <f>SUM(OrderBal22[[#This Row],[Annual
(Actual)]:[Unpaid]])</f>
        <v>425000</v>
      </c>
    </row>
    <row r="127" spans="1:8" x14ac:dyDescent="0.25">
      <c r="A127" s="7" t="s">
        <v>625</v>
      </c>
      <c r="B127" s="7" t="s">
        <v>250</v>
      </c>
      <c r="C127" s="7" t="s">
        <v>251</v>
      </c>
      <c r="D127" s="7" t="s">
        <v>72</v>
      </c>
      <c r="E127" s="7" t="s">
        <v>929</v>
      </c>
      <c r="F127" s="8">
        <v>138.94</v>
      </c>
      <c r="G127" s="9"/>
      <c r="H127" s="8">
        <f>SUM(OrderBal22[[#This Row],[Annual
(Actual)]:[Unpaid]])</f>
        <v>138.94</v>
      </c>
    </row>
    <row r="128" spans="1:8" x14ac:dyDescent="0.25">
      <c r="A128" s="7" t="s">
        <v>626</v>
      </c>
      <c r="B128" s="7" t="s">
        <v>252</v>
      </c>
      <c r="C128" s="7" t="s">
        <v>251</v>
      </c>
      <c r="D128" s="7" t="s">
        <v>960</v>
      </c>
      <c r="E128" s="7" t="s">
        <v>929</v>
      </c>
      <c r="F128" s="8">
        <v>244350.69</v>
      </c>
      <c r="G128" s="9"/>
      <c r="H128" s="8">
        <f>SUM(OrderBal22[[#This Row],[Annual
(Actual)]:[Unpaid]])</f>
        <v>244350.69</v>
      </c>
    </row>
    <row r="129" spans="1:8" x14ac:dyDescent="0.25">
      <c r="A129" s="7" t="s">
        <v>627</v>
      </c>
      <c r="B129" s="7" t="s">
        <v>253</v>
      </c>
      <c r="C129" s="7" t="s">
        <v>254</v>
      </c>
      <c r="D129" s="7" t="s">
        <v>960</v>
      </c>
      <c r="E129" s="7" t="s">
        <v>881</v>
      </c>
      <c r="F129" s="8">
        <v>243337.5</v>
      </c>
      <c r="G129" s="9"/>
      <c r="H129" s="8">
        <f>SUM(OrderBal22[[#This Row],[Annual
(Actual)]:[Unpaid]])</f>
        <v>243337.5</v>
      </c>
    </row>
    <row r="130" spans="1:8" x14ac:dyDescent="0.25">
      <c r="A130" s="7" t="s">
        <v>628</v>
      </c>
      <c r="B130" s="7" t="s">
        <v>255</v>
      </c>
      <c r="C130" s="7" t="s">
        <v>254</v>
      </c>
      <c r="D130" s="7" t="s">
        <v>960</v>
      </c>
      <c r="E130" s="7" t="s">
        <v>929</v>
      </c>
      <c r="F130" s="8">
        <v>1323871.98</v>
      </c>
      <c r="G130" s="9"/>
      <c r="H130" s="8">
        <f>SUM(OrderBal22[[#This Row],[Annual
(Actual)]:[Unpaid]])</f>
        <v>1323871.98</v>
      </c>
    </row>
    <row r="131" spans="1:8" x14ac:dyDescent="0.25">
      <c r="A131" s="7" t="s">
        <v>629</v>
      </c>
      <c r="B131" s="7" t="s">
        <v>961</v>
      </c>
      <c r="C131" s="7" t="s">
        <v>257</v>
      </c>
      <c r="D131" s="7" t="s">
        <v>960</v>
      </c>
      <c r="E131" s="7" t="s">
        <v>929</v>
      </c>
      <c r="F131" s="8">
        <v>71405.33</v>
      </c>
      <c r="G131" s="9"/>
      <c r="H131" s="8">
        <f>SUM(OrderBal22[[#This Row],[Annual
(Actual)]:[Unpaid]])</f>
        <v>71405.33</v>
      </c>
    </row>
    <row r="132" spans="1:8" x14ac:dyDescent="0.25">
      <c r="A132" s="7" t="s">
        <v>630</v>
      </c>
      <c r="B132" s="7" t="s">
        <v>258</v>
      </c>
      <c r="C132" s="7" t="s">
        <v>259</v>
      </c>
      <c r="D132" s="7" t="s">
        <v>960</v>
      </c>
      <c r="E132" s="7" t="s">
        <v>929</v>
      </c>
      <c r="F132" s="8">
        <v>22782.15</v>
      </c>
      <c r="G132" s="9"/>
      <c r="H132" s="8">
        <f>SUM(OrderBal22[[#This Row],[Annual
(Actual)]:[Unpaid]])</f>
        <v>22782.15</v>
      </c>
    </row>
    <row r="133" spans="1:8" x14ac:dyDescent="0.25">
      <c r="A133" s="7" t="s">
        <v>631</v>
      </c>
      <c r="B133" s="7" t="s">
        <v>260</v>
      </c>
      <c r="C133" s="7" t="s">
        <v>259</v>
      </c>
      <c r="D133" s="7" t="s">
        <v>880</v>
      </c>
      <c r="E133" s="7" t="s">
        <v>881</v>
      </c>
      <c r="F133" s="8">
        <v>-0.03</v>
      </c>
      <c r="G133" s="9"/>
      <c r="H133" s="8">
        <f>SUM(OrderBal22[[#This Row],[Annual
(Actual)]:[Unpaid]])</f>
        <v>-0.03</v>
      </c>
    </row>
    <row r="134" spans="1:8" x14ac:dyDescent="0.25">
      <c r="A134" s="7" t="s">
        <v>632</v>
      </c>
      <c r="B134" s="7" t="s">
        <v>261</v>
      </c>
      <c r="C134" s="7" t="s">
        <v>262</v>
      </c>
      <c r="D134" s="7" t="s">
        <v>216</v>
      </c>
      <c r="E134" s="7" t="s">
        <v>929</v>
      </c>
      <c r="F134" s="8">
        <v>7.0000000000000007E-2</v>
      </c>
      <c r="G134" s="9"/>
      <c r="H134" s="8">
        <f>SUM(OrderBal22[[#This Row],[Annual
(Actual)]:[Unpaid]])</f>
        <v>7.0000000000000007E-2</v>
      </c>
    </row>
    <row r="135" spans="1:8" x14ac:dyDescent="0.25">
      <c r="A135" s="7" t="s">
        <v>633</v>
      </c>
      <c r="B135" s="7" t="s">
        <v>263</v>
      </c>
      <c r="C135" s="7" t="s">
        <v>264</v>
      </c>
      <c r="D135" s="7" t="s">
        <v>56</v>
      </c>
      <c r="E135" s="7" t="s">
        <v>881</v>
      </c>
      <c r="F135" s="8">
        <v>0.08</v>
      </c>
      <c r="G135" s="9"/>
      <c r="H135" s="8">
        <f>SUM(OrderBal22[[#This Row],[Annual
(Actual)]:[Unpaid]])</f>
        <v>0.08</v>
      </c>
    </row>
    <row r="136" spans="1:8" x14ac:dyDescent="0.25">
      <c r="A136" s="7" t="s">
        <v>634</v>
      </c>
      <c r="B136" s="7" t="s">
        <v>265</v>
      </c>
      <c r="C136" s="7" t="s">
        <v>266</v>
      </c>
      <c r="D136" s="7" t="s">
        <v>960</v>
      </c>
      <c r="E136" s="7" t="s">
        <v>929</v>
      </c>
      <c r="F136" s="8">
        <v>321251.32</v>
      </c>
      <c r="G136" s="9"/>
      <c r="H136" s="8">
        <f>SUM(OrderBal22[[#This Row],[Annual
(Actual)]:[Unpaid]])</f>
        <v>321251.32</v>
      </c>
    </row>
    <row r="137" spans="1:8" x14ac:dyDescent="0.25">
      <c r="A137" s="7" t="s">
        <v>635</v>
      </c>
      <c r="B137" s="7" t="s">
        <v>267</v>
      </c>
      <c r="C137" s="7" t="s">
        <v>268</v>
      </c>
      <c r="D137" s="7" t="s">
        <v>960</v>
      </c>
      <c r="E137" s="7" t="s">
        <v>929</v>
      </c>
      <c r="F137" s="8">
        <v>45854.35</v>
      </c>
      <c r="G137" s="9"/>
      <c r="H137" s="8">
        <f>SUM(OrderBal22[[#This Row],[Annual
(Actual)]:[Unpaid]])</f>
        <v>45854.35</v>
      </c>
    </row>
    <row r="138" spans="1:8" x14ac:dyDescent="0.25">
      <c r="A138" s="7" t="s">
        <v>636</v>
      </c>
      <c r="B138" s="7" t="s">
        <v>269</v>
      </c>
      <c r="C138" s="7" t="s">
        <v>270</v>
      </c>
      <c r="D138" s="7" t="s">
        <v>960</v>
      </c>
      <c r="E138" s="7" t="s">
        <v>929</v>
      </c>
      <c r="F138" s="8">
        <v>334878.71999999997</v>
      </c>
      <c r="G138" s="9"/>
      <c r="H138" s="8">
        <f>SUM(OrderBal22[[#This Row],[Annual
(Actual)]:[Unpaid]])</f>
        <v>334878.71999999997</v>
      </c>
    </row>
    <row r="139" spans="1:8" x14ac:dyDescent="0.25">
      <c r="A139" s="7" t="s">
        <v>637</v>
      </c>
      <c r="B139" s="7" t="s">
        <v>271</v>
      </c>
      <c r="C139" s="7" t="s">
        <v>272</v>
      </c>
      <c r="D139" s="7" t="s">
        <v>960</v>
      </c>
      <c r="E139" s="7" t="s">
        <v>929</v>
      </c>
      <c r="F139" s="8">
        <v>98478.65</v>
      </c>
      <c r="G139" s="9"/>
      <c r="H139" s="8">
        <f>SUM(OrderBal22[[#This Row],[Annual
(Actual)]:[Unpaid]])</f>
        <v>98478.65</v>
      </c>
    </row>
    <row r="140" spans="1:8" x14ac:dyDescent="0.25">
      <c r="A140" s="7" t="s">
        <v>638</v>
      </c>
      <c r="B140" s="7" t="s">
        <v>273</v>
      </c>
      <c r="C140" s="7" t="s">
        <v>272</v>
      </c>
      <c r="D140" s="7" t="s">
        <v>146</v>
      </c>
      <c r="E140" s="7" t="s">
        <v>929</v>
      </c>
      <c r="F140" s="8">
        <v>-0.28000000000000003</v>
      </c>
      <c r="G140" s="9"/>
      <c r="H140" s="8">
        <f>SUM(OrderBal22[[#This Row],[Annual
(Actual)]:[Unpaid]])</f>
        <v>-0.28000000000000003</v>
      </c>
    </row>
    <row r="141" spans="1:8" x14ac:dyDescent="0.25">
      <c r="A141" s="7" t="s">
        <v>639</v>
      </c>
      <c r="B141" s="7" t="s">
        <v>274</v>
      </c>
      <c r="C141" s="7" t="s">
        <v>275</v>
      </c>
      <c r="D141" s="7" t="s">
        <v>913</v>
      </c>
      <c r="E141" s="7" t="s">
        <v>929</v>
      </c>
      <c r="F141" s="8">
        <v>-9838.7099999999991</v>
      </c>
      <c r="G141" s="9"/>
      <c r="H141" s="8">
        <f>SUM(OrderBal22[[#This Row],[Annual
(Actual)]:[Unpaid]])</f>
        <v>-9838.7099999999991</v>
      </c>
    </row>
    <row r="142" spans="1:8" x14ac:dyDescent="0.25">
      <c r="A142" s="7" t="s">
        <v>640</v>
      </c>
      <c r="B142" s="7" t="s">
        <v>784</v>
      </c>
      <c r="C142" s="7" t="s">
        <v>275</v>
      </c>
      <c r="D142" s="7" t="s">
        <v>913</v>
      </c>
      <c r="E142" s="7" t="s">
        <v>929</v>
      </c>
      <c r="F142" s="8">
        <v>-0.04</v>
      </c>
      <c r="G142" s="9"/>
      <c r="H142" s="8">
        <f>SUM(OrderBal22[[#This Row],[Annual
(Actual)]:[Unpaid]])</f>
        <v>-0.04</v>
      </c>
    </row>
    <row r="143" spans="1:8" x14ac:dyDescent="0.25">
      <c r="A143" s="7" t="s">
        <v>641</v>
      </c>
      <c r="B143" s="7" t="s">
        <v>276</v>
      </c>
      <c r="C143" s="7" t="s">
        <v>275</v>
      </c>
      <c r="D143" s="7" t="s">
        <v>960</v>
      </c>
      <c r="E143" s="7" t="s">
        <v>929</v>
      </c>
      <c r="F143" s="8">
        <v>394869.4</v>
      </c>
      <c r="G143" s="9"/>
      <c r="H143" s="8">
        <f>SUM(OrderBal22[[#This Row],[Annual
(Actual)]:[Unpaid]])</f>
        <v>394869.4</v>
      </c>
    </row>
    <row r="144" spans="1:8" x14ac:dyDescent="0.25">
      <c r="A144" s="7" t="s">
        <v>642</v>
      </c>
      <c r="B144" s="7" t="s">
        <v>277</v>
      </c>
      <c r="C144" s="7" t="s">
        <v>275</v>
      </c>
      <c r="D144" s="7" t="s">
        <v>960</v>
      </c>
      <c r="E144" s="7" t="s">
        <v>929</v>
      </c>
      <c r="F144" s="8">
        <v>79404.25</v>
      </c>
      <c r="G144" s="9"/>
      <c r="H144" s="8">
        <f>SUM(OrderBal22[[#This Row],[Annual
(Actual)]:[Unpaid]])</f>
        <v>79404.25</v>
      </c>
    </row>
    <row r="145" spans="1:8" x14ac:dyDescent="0.25">
      <c r="A145" s="7" t="s">
        <v>643</v>
      </c>
      <c r="B145" s="7" t="s">
        <v>278</v>
      </c>
      <c r="C145" s="7" t="s">
        <v>275</v>
      </c>
      <c r="D145" s="7" t="s">
        <v>960</v>
      </c>
      <c r="E145" s="7" t="s">
        <v>929</v>
      </c>
      <c r="F145" s="8">
        <v>188528.34</v>
      </c>
      <c r="G145" s="9"/>
      <c r="H145" s="8">
        <f>SUM(OrderBal22[[#This Row],[Annual
(Actual)]:[Unpaid]])</f>
        <v>188528.34</v>
      </c>
    </row>
    <row r="146" spans="1:8" x14ac:dyDescent="0.25">
      <c r="A146" s="7" t="s">
        <v>644</v>
      </c>
      <c r="B146" s="7" t="s">
        <v>279</v>
      </c>
      <c r="C146" s="7" t="s">
        <v>280</v>
      </c>
      <c r="D146" s="7" t="s">
        <v>281</v>
      </c>
      <c r="E146" s="7" t="s">
        <v>929</v>
      </c>
      <c r="F146" s="8">
        <v>0.08</v>
      </c>
      <c r="G146" s="9"/>
      <c r="H146" s="8">
        <f>SUM(OrderBal22[[#This Row],[Annual
(Actual)]:[Unpaid]])</f>
        <v>0.08</v>
      </c>
    </row>
    <row r="147" spans="1:8" x14ac:dyDescent="0.25">
      <c r="A147" s="7" t="s">
        <v>645</v>
      </c>
      <c r="B147" s="7" t="s">
        <v>282</v>
      </c>
      <c r="C147" s="7" t="s">
        <v>283</v>
      </c>
      <c r="D147" s="7" t="s">
        <v>960</v>
      </c>
      <c r="E147" s="7" t="s">
        <v>881</v>
      </c>
      <c r="F147" s="8">
        <v>120347.58</v>
      </c>
      <c r="G147" s="9"/>
      <c r="H147" s="8">
        <f>SUM(OrderBal22[[#This Row],[Annual
(Actual)]:[Unpaid]])</f>
        <v>120347.58</v>
      </c>
    </row>
    <row r="148" spans="1:8" x14ac:dyDescent="0.25">
      <c r="A148" s="7" t="s">
        <v>646</v>
      </c>
      <c r="B148" s="7" t="s">
        <v>284</v>
      </c>
      <c r="C148" s="7" t="s">
        <v>285</v>
      </c>
      <c r="D148" s="7" t="s">
        <v>960</v>
      </c>
      <c r="E148" s="7" t="s">
        <v>881</v>
      </c>
      <c r="F148" s="8">
        <v>346187.51</v>
      </c>
      <c r="G148" s="9"/>
      <c r="H148" s="8">
        <f>SUM(OrderBal22[[#This Row],[Annual
(Actual)]:[Unpaid]])</f>
        <v>346187.51</v>
      </c>
    </row>
    <row r="149" spans="1:8" x14ac:dyDescent="0.25">
      <c r="A149" s="7" t="s">
        <v>647</v>
      </c>
      <c r="B149" s="7" t="s">
        <v>286</v>
      </c>
      <c r="C149" s="7" t="s">
        <v>287</v>
      </c>
      <c r="D149" s="7" t="s">
        <v>960</v>
      </c>
      <c r="E149" s="7" t="s">
        <v>929</v>
      </c>
      <c r="F149" s="8">
        <v>1312118.3899999999</v>
      </c>
      <c r="G149" s="9"/>
      <c r="H149" s="8">
        <f>SUM(OrderBal22[[#This Row],[Annual
(Actual)]:[Unpaid]])</f>
        <v>1312118.3899999999</v>
      </c>
    </row>
    <row r="150" spans="1:8" x14ac:dyDescent="0.25">
      <c r="A150" s="7" t="s">
        <v>648</v>
      </c>
      <c r="B150" s="7" t="s">
        <v>816</v>
      </c>
      <c r="C150" s="7" t="s">
        <v>288</v>
      </c>
      <c r="D150" s="7" t="s">
        <v>960</v>
      </c>
      <c r="E150" s="7" t="s">
        <v>929</v>
      </c>
      <c r="F150" s="8">
        <v>2890532.91</v>
      </c>
      <c r="G150" s="9"/>
      <c r="H150" s="8">
        <f>SUM(OrderBal22[[#This Row],[Annual
(Actual)]:[Unpaid]])</f>
        <v>2890532.91</v>
      </c>
    </row>
    <row r="151" spans="1:8" s="14" customFormat="1" x14ac:dyDescent="0.25">
      <c r="A151" s="7" t="s">
        <v>649</v>
      </c>
      <c r="B151" s="7" t="s">
        <v>289</v>
      </c>
      <c r="C151" s="7" t="s">
        <v>290</v>
      </c>
      <c r="D151" s="7" t="s">
        <v>960</v>
      </c>
      <c r="E151" s="7" t="s">
        <v>929</v>
      </c>
      <c r="F151" s="8">
        <v>124199.02</v>
      </c>
      <c r="G151" s="9"/>
      <c r="H151" s="8">
        <f>SUM(OrderBal22[[#This Row],[Annual
(Actual)]:[Unpaid]])</f>
        <v>124199.02</v>
      </c>
    </row>
    <row r="152" spans="1:8" x14ac:dyDescent="0.25">
      <c r="A152" s="7" t="s">
        <v>650</v>
      </c>
      <c r="B152" s="7" t="s">
        <v>291</v>
      </c>
      <c r="C152" s="7" t="s">
        <v>292</v>
      </c>
      <c r="D152" s="7" t="s">
        <v>960</v>
      </c>
      <c r="E152" s="7" t="s">
        <v>929</v>
      </c>
      <c r="F152" s="8">
        <v>141243.67000000001</v>
      </c>
      <c r="G152" s="13"/>
      <c r="H152" s="8">
        <f>SUM(OrderBal22[[#This Row],[Annual
(Actual)]:[Unpaid]])</f>
        <v>141243.67000000001</v>
      </c>
    </row>
    <row r="153" spans="1:8" x14ac:dyDescent="0.25">
      <c r="A153" s="7" t="s">
        <v>651</v>
      </c>
      <c r="B153" s="7" t="s">
        <v>293</v>
      </c>
      <c r="C153" s="7" t="s">
        <v>294</v>
      </c>
      <c r="D153" s="7" t="s">
        <v>960</v>
      </c>
      <c r="E153" s="7" t="s">
        <v>929</v>
      </c>
      <c r="F153" s="8">
        <v>35667.949999999997</v>
      </c>
      <c r="G153" s="9"/>
      <c r="H153" s="8">
        <f>SUM(OrderBal22[[#This Row],[Annual
(Actual)]:[Unpaid]])</f>
        <v>35667.949999999997</v>
      </c>
    </row>
    <row r="154" spans="1:8" x14ac:dyDescent="0.25">
      <c r="A154" s="7" t="s">
        <v>652</v>
      </c>
      <c r="B154" s="7" t="s">
        <v>295</v>
      </c>
      <c r="C154" s="7" t="s">
        <v>296</v>
      </c>
      <c r="D154" s="7" t="s">
        <v>960</v>
      </c>
      <c r="E154" s="7" t="s">
        <v>881</v>
      </c>
      <c r="F154" s="8">
        <v>396666.49</v>
      </c>
      <c r="G154" s="9"/>
      <c r="H154" s="8">
        <f>SUM(OrderBal22[[#This Row],[Annual
(Actual)]:[Unpaid]])</f>
        <v>396666.49</v>
      </c>
    </row>
    <row r="155" spans="1:8" x14ac:dyDescent="0.25">
      <c r="A155" s="7" t="s">
        <v>653</v>
      </c>
      <c r="B155" s="7" t="s">
        <v>297</v>
      </c>
      <c r="C155" s="7" t="s">
        <v>298</v>
      </c>
      <c r="D155" s="7" t="s">
        <v>299</v>
      </c>
      <c r="E155" s="7" t="s">
        <v>779</v>
      </c>
      <c r="F155" s="8">
        <v>467205</v>
      </c>
      <c r="G155" s="9"/>
      <c r="H155" s="8">
        <f>SUM(OrderBal22[[#This Row],[Annual
(Actual)]:[Unpaid]])</f>
        <v>467205</v>
      </c>
    </row>
    <row r="156" spans="1:8" x14ac:dyDescent="0.25">
      <c r="A156" s="7" t="s">
        <v>654</v>
      </c>
      <c r="B156" s="7" t="s">
        <v>300</v>
      </c>
      <c r="C156" s="7" t="s">
        <v>301</v>
      </c>
      <c r="D156" s="7" t="s">
        <v>880</v>
      </c>
      <c r="E156" s="7" t="s">
        <v>929</v>
      </c>
      <c r="F156" s="8">
        <v>265.36</v>
      </c>
      <c r="G156" s="9"/>
      <c r="H156" s="8">
        <f>SUM(OrderBal22[[#This Row],[Annual
(Actual)]:[Unpaid]])</f>
        <v>265.36</v>
      </c>
    </row>
    <row r="157" spans="1:8" x14ac:dyDescent="0.25">
      <c r="A157" s="7" t="s">
        <v>655</v>
      </c>
      <c r="B157" s="7" t="s">
        <v>302</v>
      </c>
      <c r="C157" s="7" t="s">
        <v>303</v>
      </c>
      <c r="D157" s="7" t="s">
        <v>960</v>
      </c>
      <c r="E157" s="7" t="s">
        <v>881</v>
      </c>
      <c r="F157" s="8">
        <v>105876.54</v>
      </c>
      <c r="G157" s="9"/>
      <c r="H157" s="8">
        <f>SUM(OrderBal22[[#This Row],[Annual
(Actual)]:[Unpaid]])</f>
        <v>105876.54</v>
      </c>
    </row>
    <row r="158" spans="1:8" x14ac:dyDescent="0.25">
      <c r="A158" s="7" t="s">
        <v>656</v>
      </c>
      <c r="B158" s="7" t="s">
        <v>305</v>
      </c>
      <c r="C158" s="7" t="s">
        <v>306</v>
      </c>
      <c r="D158" s="7" t="s">
        <v>960</v>
      </c>
      <c r="E158" s="7" t="s">
        <v>881</v>
      </c>
      <c r="F158" s="8">
        <v>1860951.39</v>
      </c>
      <c r="G158" s="9"/>
      <c r="H158" s="8">
        <f>SUM(OrderBal22[[#This Row],[Annual
(Actual)]:[Unpaid]])</f>
        <v>1860951.39</v>
      </c>
    </row>
    <row r="159" spans="1:8" x14ac:dyDescent="0.25">
      <c r="A159" s="7" t="s">
        <v>657</v>
      </c>
      <c r="B159" s="7" t="s">
        <v>307</v>
      </c>
      <c r="C159" s="7" t="s">
        <v>308</v>
      </c>
      <c r="D159" s="7" t="s">
        <v>960</v>
      </c>
      <c r="E159" s="7" t="s">
        <v>929</v>
      </c>
      <c r="F159" s="8">
        <v>33333.4</v>
      </c>
      <c r="G159" s="9"/>
      <c r="H159" s="8">
        <f>SUM(OrderBal22[[#This Row],[Annual
(Actual)]:[Unpaid]])</f>
        <v>33333.4</v>
      </c>
    </row>
    <row r="160" spans="1:8" x14ac:dyDescent="0.25">
      <c r="A160" s="7" t="s">
        <v>658</v>
      </c>
      <c r="B160" s="7" t="s">
        <v>309</v>
      </c>
      <c r="C160" s="7" t="s">
        <v>310</v>
      </c>
      <c r="D160" s="7" t="s">
        <v>304</v>
      </c>
      <c r="E160" s="7" t="s">
        <v>881</v>
      </c>
      <c r="F160" s="8">
        <v>0.28999999999999998</v>
      </c>
      <c r="G160" s="9"/>
      <c r="H160" s="8">
        <f>SUM(OrderBal22[[#This Row],[Annual
(Actual)]:[Unpaid]])</f>
        <v>0.28999999999999998</v>
      </c>
    </row>
    <row r="161" spans="1:8" x14ac:dyDescent="0.25">
      <c r="A161" s="7" t="s">
        <v>882</v>
      </c>
      <c r="B161" s="7" t="s">
        <v>883</v>
      </c>
      <c r="C161" s="7" t="s">
        <v>884</v>
      </c>
      <c r="D161" s="7" t="s">
        <v>960</v>
      </c>
      <c r="E161" s="7" t="s">
        <v>929</v>
      </c>
      <c r="F161" s="8">
        <v>45695.040000000001</v>
      </c>
      <c r="G161" s="9"/>
      <c r="H161" s="8">
        <f>SUM(OrderBal22[[#This Row],[Annual
(Actual)]:[Unpaid]])</f>
        <v>45695.040000000001</v>
      </c>
    </row>
    <row r="162" spans="1:8" x14ac:dyDescent="0.25">
      <c r="A162" s="7" t="s">
        <v>659</v>
      </c>
      <c r="B162" s="7" t="s">
        <v>311</v>
      </c>
      <c r="C162" s="7" t="s">
        <v>312</v>
      </c>
      <c r="D162" s="7" t="s">
        <v>960</v>
      </c>
      <c r="E162" s="7" t="s">
        <v>929</v>
      </c>
      <c r="F162" s="8">
        <v>142820.20000000001</v>
      </c>
      <c r="G162" s="9"/>
      <c r="H162" s="8">
        <f>SUM(OrderBal22[[#This Row],[Annual
(Actual)]:[Unpaid]])</f>
        <v>142820.20000000001</v>
      </c>
    </row>
    <row r="163" spans="1:8" x14ac:dyDescent="0.25">
      <c r="A163" s="7" t="s">
        <v>660</v>
      </c>
      <c r="B163" s="7" t="s">
        <v>313</v>
      </c>
      <c r="C163" s="7" t="s">
        <v>314</v>
      </c>
      <c r="D163" s="7" t="s">
        <v>960</v>
      </c>
      <c r="E163" s="7" t="s">
        <v>929</v>
      </c>
      <c r="F163" s="8">
        <v>483178.21</v>
      </c>
      <c r="G163" s="9"/>
      <c r="H163" s="8">
        <f>SUM(OrderBal22[[#This Row],[Annual
(Actual)]:[Unpaid]])</f>
        <v>483178.21</v>
      </c>
    </row>
    <row r="164" spans="1:8" x14ac:dyDescent="0.25">
      <c r="A164" s="7" t="s">
        <v>661</v>
      </c>
      <c r="B164" s="7" t="s">
        <v>315</v>
      </c>
      <c r="C164" s="7" t="s">
        <v>316</v>
      </c>
      <c r="D164" s="7" t="s">
        <v>960</v>
      </c>
      <c r="E164" s="7" t="s">
        <v>929</v>
      </c>
      <c r="F164" s="8">
        <v>11605863.85</v>
      </c>
      <c r="G164" s="9"/>
      <c r="H164" s="8">
        <f>SUM(OrderBal22[[#This Row],[Annual
(Actual)]:[Unpaid]])</f>
        <v>11605863.85</v>
      </c>
    </row>
    <row r="165" spans="1:8" x14ac:dyDescent="0.25">
      <c r="A165" s="7" t="s">
        <v>662</v>
      </c>
      <c r="B165" s="7" t="s">
        <v>317</v>
      </c>
      <c r="C165" s="7" t="s">
        <v>318</v>
      </c>
      <c r="D165" s="7" t="s">
        <v>960</v>
      </c>
      <c r="E165" s="7" t="s">
        <v>929</v>
      </c>
      <c r="F165" s="8">
        <v>464932.44</v>
      </c>
      <c r="G165" s="9"/>
      <c r="H165" s="8">
        <f>SUM(OrderBal22[[#This Row],[Annual
(Actual)]:[Unpaid]])</f>
        <v>464932.44</v>
      </c>
    </row>
    <row r="166" spans="1:8" x14ac:dyDescent="0.25">
      <c r="A166" s="7" t="s">
        <v>663</v>
      </c>
      <c r="B166" s="7" t="s">
        <v>319</v>
      </c>
      <c r="C166" s="7" t="s">
        <v>320</v>
      </c>
      <c r="D166" s="7" t="s">
        <v>960</v>
      </c>
      <c r="E166" s="7" t="s">
        <v>779</v>
      </c>
      <c r="F166" s="8">
        <v>191752.75</v>
      </c>
      <c r="G166" s="9"/>
      <c r="H166" s="8">
        <f>SUM(OrderBal22[[#This Row],[Annual
(Actual)]:[Unpaid]])</f>
        <v>191752.75</v>
      </c>
    </row>
    <row r="167" spans="1:8" x14ac:dyDescent="0.25">
      <c r="A167" s="7" t="s">
        <v>664</v>
      </c>
      <c r="B167" s="7" t="s">
        <v>321</v>
      </c>
      <c r="C167" s="7" t="s">
        <v>322</v>
      </c>
      <c r="D167" s="7" t="s">
        <v>960</v>
      </c>
      <c r="E167" s="7" t="s">
        <v>881</v>
      </c>
      <c r="F167" s="8">
        <v>300410.74</v>
      </c>
      <c r="G167" s="9"/>
      <c r="H167" s="8">
        <f>SUM(OrderBal22[[#This Row],[Annual
(Actual)]:[Unpaid]])</f>
        <v>300410.74</v>
      </c>
    </row>
    <row r="168" spans="1:8" x14ac:dyDescent="0.25">
      <c r="A168" s="7" t="s">
        <v>665</v>
      </c>
      <c r="B168" s="7" t="s">
        <v>827</v>
      </c>
      <c r="C168" s="7" t="s">
        <v>323</v>
      </c>
      <c r="D168" s="7" t="s">
        <v>960</v>
      </c>
      <c r="E168" s="7" t="s">
        <v>930</v>
      </c>
      <c r="F168" s="8">
        <v>7647663.0599999996</v>
      </c>
      <c r="G168" s="9"/>
      <c r="H168" s="8">
        <f>SUM(OrderBal22[[#This Row],[Annual
(Actual)]:[Unpaid]])</f>
        <v>7647663.0599999996</v>
      </c>
    </row>
    <row r="169" spans="1:8" x14ac:dyDescent="0.25">
      <c r="A169" s="7" t="s">
        <v>666</v>
      </c>
      <c r="B169" s="7" t="s">
        <v>325</v>
      </c>
      <c r="C169" s="7" t="s">
        <v>323</v>
      </c>
      <c r="D169" s="7" t="s">
        <v>912</v>
      </c>
      <c r="E169" s="7" t="s">
        <v>929</v>
      </c>
      <c r="F169" s="8">
        <v>179.19</v>
      </c>
      <c r="G169" s="9"/>
      <c r="H169" s="8">
        <f>SUM(OrderBal22[[#This Row],[Annual
(Actual)]:[Unpaid]])</f>
        <v>179.19</v>
      </c>
    </row>
    <row r="170" spans="1:8" x14ac:dyDescent="0.25">
      <c r="A170" s="7" t="s">
        <v>667</v>
      </c>
      <c r="B170" s="7" t="s">
        <v>326</v>
      </c>
      <c r="C170" s="7" t="s">
        <v>327</v>
      </c>
      <c r="D170" s="7" t="s">
        <v>960</v>
      </c>
      <c r="E170" s="7" t="s">
        <v>929</v>
      </c>
      <c r="F170" s="8">
        <v>155474.81</v>
      </c>
      <c r="G170" s="9"/>
      <c r="H170" s="8">
        <f>SUM(OrderBal22[[#This Row],[Annual
(Actual)]:[Unpaid]])</f>
        <v>155474.81</v>
      </c>
    </row>
    <row r="171" spans="1:8" x14ac:dyDescent="0.25">
      <c r="A171" s="7" t="s">
        <v>668</v>
      </c>
      <c r="B171" s="7" t="s">
        <v>328</v>
      </c>
      <c r="C171" s="7" t="s">
        <v>329</v>
      </c>
      <c r="D171" s="7" t="s">
        <v>960</v>
      </c>
      <c r="E171" s="7" t="s">
        <v>881</v>
      </c>
      <c r="F171" s="8">
        <v>32776.93</v>
      </c>
      <c r="G171" s="9"/>
      <c r="H171" s="8">
        <f>SUM(OrderBal22[[#This Row],[Annual
(Actual)]:[Unpaid]])</f>
        <v>32776.93</v>
      </c>
    </row>
    <row r="172" spans="1:8" x14ac:dyDescent="0.25">
      <c r="A172" s="7" t="s">
        <v>669</v>
      </c>
      <c r="B172" s="7" t="s">
        <v>330</v>
      </c>
      <c r="C172" s="7" t="s">
        <v>331</v>
      </c>
      <c r="D172" s="7" t="s">
        <v>26</v>
      </c>
      <c r="E172" s="7" t="s">
        <v>929</v>
      </c>
      <c r="F172" s="8">
        <v>0.1</v>
      </c>
      <c r="G172" s="9"/>
      <c r="H172" s="8">
        <f>SUM(OrderBal22[[#This Row],[Annual
(Actual)]:[Unpaid]])</f>
        <v>0.1</v>
      </c>
    </row>
    <row r="173" spans="1:8" x14ac:dyDescent="0.25">
      <c r="A173" s="7" t="s">
        <v>670</v>
      </c>
      <c r="B173" s="7" t="s">
        <v>332</v>
      </c>
      <c r="C173" s="7" t="s">
        <v>333</v>
      </c>
      <c r="D173" s="7" t="s">
        <v>960</v>
      </c>
      <c r="E173" s="7" t="s">
        <v>929</v>
      </c>
      <c r="F173" s="8">
        <v>225000</v>
      </c>
      <c r="G173" s="9"/>
      <c r="H173" s="8">
        <f>SUM(OrderBal22[[#This Row],[Annual
(Actual)]:[Unpaid]])</f>
        <v>225000</v>
      </c>
    </row>
    <row r="174" spans="1:8" x14ac:dyDescent="0.25">
      <c r="A174" s="7" t="s">
        <v>671</v>
      </c>
      <c r="B174" s="7" t="s">
        <v>334</v>
      </c>
      <c r="C174" s="7" t="s">
        <v>335</v>
      </c>
      <c r="D174" s="7" t="s">
        <v>960</v>
      </c>
      <c r="E174" s="7" t="s">
        <v>881</v>
      </c>
      <c r="F174" s="8">
        <v>148987.15</v>
      </c>
      <c r="G174" s="9"/>
      <c r="H174" s="8">
        <f>SUM(OrderBal22[[#This Row],[Annual
(Actual)]:[Unpaid]])</f>
        <v>148987.15</v>
      </c>
    </row>
    <row r="175" spans="1:8" x14ac:dyDescent="0.25">
      <c r="A175" s="7" t="s">
        <v>672</v>
      </c>
      <c r="B175" s="7" t="s">
        <v>336</v>
      </c>
      <c r="C175" s="7" t="s">
        <v>337</v>
      </c>
      <c r="D175" s="7" t="s">
        <v>960</v>
      </c>
      <c r="E175" s="7" t="s">
        <v>929</v>
      </c>
      <c r="F175" s="8">
        <v>123858.06</v>
      </c>
      <c r="G175" s="9"/>
      <c r="H175" s="8">
        <f>SUM(OrderBal22[[#This Row],[Annual
(Actual)]:[Unpaid]])</f>
        <v>123858.06</v>
      </c>
    </row>
    <row r="176" spans="1:8" x14ac:dyDescent="0.25">
      <c r="A176" s="7" t="s">
        <v>673</v>
      </c>
      <c r="B176" s="7" t="s">
        <v>338</v>
      </c>
      <c r="C176" s="7" t="s">
        <v>339</v>
      </c>
      <c r="D176" s="7" t="s">
        <v>843</v>
      </c>
      <c r="E176" s="7" t="s">
        <v>881</v>
      </c>
      <c r="F176" s="8">
        <v>138866.65</v>
      </c>
      <c r="G176" s="9"/>
      <c r="H176" s="8">
        <f>SUM(OrderBal22[[#This Row],[Annual
(Actual)]:[Unpaid]])</f>
        <v>138866.65</v>
      </c>
    </row>
    <row r="177" spans="1:8" x14ac:dyDescent="0.25">
      <c r="A177" s="7" t="s">
        <v>674</v>
      </c>
      <c r="B177" s="7" t="s">
        <v>340</v>
      </c>
      <c r="C177" s="7" t="s">
        <v>341</v>
      </c>
      <c r="D177" s="7" t="s">
        <v>960</v>
      </c>
      <c r="E177" s="7" t="s">
        <v>881</v>
      </c>
      <c r="F177" s="8">
        <v>180385.82</v>
      </c>
      <c r="G177" s="9"/>
      <c r="H177" s="8">
        <f>SUM(OrderBal22[[#This Row],[Annual
(Actual)]:[Unpaid]])</f>
        <v>180385.82</v>
      </c>
    </row>
    <row r="178" spans="1:8" x14ac:dyDescent="0.25">
      <c r="A178" s="7" t="s">
        <v>675</v>
      </c>
      <c r="B178" s="7" t="s">
        <v>342</v>
      </c>
      <c r="C178" s="7" t="s">
        <v>343</v>
      </c>
      <c r="D178" s="7" t="s">
        <v>960</v>
      </c>
      <c r="E178" s="7" t="s">
        <v>881</v>
      </c>
      <c r="F178" s="8">
        <v>8950.34</v>
      </c>
      <c r="G178" s="9"/>
      <c r="H178" s="8">
        <f>SUM(OrderBal22[[#This Row],[Annual
(Actual)]:[Unpaid]])</f>
        <v>8950.34</v>
      </c>
    </row>
    <row r="179" spans="1:8" x14ac:dyDescent="0.25">
      <c r="A179" s="7" t="s">
        <v>676</v>
      </c>
      <c r="B179" s="7" t="s">
        <v>344</v>
      </c>
      <c r="C179" s="7" t="s">
        <v>345</v>
      </c>
      <c r="D179" s="7" t="s">
        <v>960</v>
      </c>
      <c r="E179" s="7" t="s">
        <v>929</v>
      </c>
      <c r="F179" s="8">
        <v>191642.49</v>
      </c>
      <c r="G179" s="9"/>
      <c r="H179" s="8">
        <f>SUM(OrderBal22[[#This Row],[Annual
(Actual)]:[Unpaid]])</f>
        <v>191642.49</v>
      </c>
    </row>
    <row r="180" spans="1:8" x14ac:dyDescent="0.25">
      <c r="A180" s="7" t="s">
        <v>677</v>
      </c>
      <c r="B180" s="7" t="s">
        <v>346</v>
      </c>
      <c r="C180" s="7" t="s">
        <v>347</v>
      </c>
      <c r="D180" s="7" t="s">
        <v>960</v>
      </c>
      <c r="E180" s="7" t="s">
        <v>929</v>
      </c>
      <c r="F180" s="8">
        <v>104926.44</v>
      </c>
      <c r="G180" s="9"/>
      <c r="H180" s="8">
        <f>SUM(OrderBal22[[#This Row],[Annual
(Actual)]:[Unpaid]])</f>
        <v>104926.44</v>
      </c>
    </row>
    <row r="181" spans="1:8" x14ac:dyDescent="0.25">
      <c r="A181" s="7" t="s">
        <v>678</v>
      </c>
      <c r="B181" s="7" t="s">
        <v>348</v>
      </c>
      <c r="C181" s="7" t="s">
        <v>349</v>
      </c>
      <c r="D181" s="7" t="s">
        <v>960</v>
      </c>
      <c r="E181" s="7" t="s">
        <v>881</v>
      </c>
      <c r="F181" s="8">
        <v>1206144.8600000001</v>
      </c>
      <c r="G181" s="9"/>
      <c r="H181" s="8">
        <f>SUM(OrderBal22[[#This Row],[Annual
(Actual)]:[Unpaid]])</f>
        <v>1206144.8600000001</v>
      </c>
    </row>
    <row r="182" spans="1:8" x14ac:dyDescent="0.25">
      <c r="A182" s="7" t="s">
        <v>679</v>
      </c>
      <c r="B182" s="7" t="s">
        <v>350</v>
      </c>
      <c r="C182" s="7" t="s">
        <v>351</v>
      </c>
      <c r="D182" s="7" t="s">
        <v>880</v>
      </c>
      <c r="E182" s="7" t="s">
        <v>929</v>
      </c>
      <c r="F182" s="8">
        <v>0.09</v>
      </c>
      <c r="G182" s="9"/>
      <c r="H182" s="8">
        <f>SUM(OrderBal22[[#This Row],[Annual
(Actual)]:[Unpaid]])</f>
        <v>0.09</v>
      </c>
    </row>
    <row r="183" spans="1:8" x14ac:dyDescent="0.25">
      <c r="A183" s="7" t="s">
        <v>680</v>
      </c>
      <c r="B183" s="7" t="s">
        <v>352</v>
      </c>
      <c r="C183" s="7" t="s">
        <v>353</v>
      </c>
      <c r="D183" s="7" t="s">
        <v>72</v>
      </c>
      <c r="E183" s="7" t="s">
        <v>929</v>
      </c>
      <c r="F183" s="8">
        <v>0.08</v>
      </c>
      <c r="G183" s="9"/>
      <c r="H183" s="8">
        <f>SUM(OrderBal22[[#This Row],[Annual
(Actual)]:[Unpaid]])</f>
        <v>0.08</v>
      </c>
    </row>
    <row r="184" spans="1:8" x14ac:dyDescent="0.25">
      <c r="A184" s="7" t="s">
        <v>681</v>
      </c>
      <c r="B184" s="7" t="s">
        <v>354</v>
      </c>
      <c r="C184" s="7" t="s">
        <v>355</v>
      </c>
      <c r="D184" s="7" t="s">
        <v>960</v>
      </c>
      <c r="E184" s="7" t="s">
        <v>929</v>
      </c>
      <c r="F184" s="8">
        <v>539984.94999999995</v>
      </c>
      <c r="G184" s="9"/>
      <c r="H184" s="8">
        <f>SUM(OrderBal22[[#This Row],[Annual
(Actual)]:[Unpaid]])</f>
        <v>539984.94999999995</v>
      </c>
    </row>
    <row r="185" spans="1:8" x14ac:dyDescent="0.25">
      <c r="A185" s="7" t="s">
        <v>682</v>
      </c>
      <c r="B185" s="7" t="s">
        <v>356</v>
      </c>
      <c r="C185" s="7" t="s">
        <v>357</v>
      </c>
      <c r="D185" s="7" t="s">
        <v>960</v>
      </c>
      <c r="E185" s="7" t="s">
        <v>929</v>
      </c>
      <c r="F185" s="8">
        <v>217499.96</v>
      </c>
      <c r="G185" s="9"/>
      <c r="H185" s="8">
        <f>SUM(OrderBal22[[#This Row],[Annual
(Actual)]:[Unpaid]])</f>
        <v>217499.96</v>
      </c>
    </row>
    <row r="186" spans="1:8" x14ac:dyDescent="0.25">
      <c r="A186" s="7" t="s">
        <v>683</v>
      </c>
      <c r="B186" s="7" t="s">
        <v>358</v>
      </c>
      <c r="C186" s="7" t="s">
        <v>359</v>
      </c>
      <c r="D186" s="7" t="s">
        <v>960</v>
      </c>
      <c r="E186" s="7" t="s">
        <v>929</v>
      </c>
      <c r="F186" s="8">
        <v>160992.06</v>
      </c>
      <c r="G186" s="9"/>
      <c r="H186" s="8">
        <f>SUM(OrderBal22[[#This Row],[Annual
(Actual)]:[Unpaid]])</f>
        <v>160992.06</v>
      </c>
    </row>
    <row r="187" spans="1:8" x14ac:dyDescent="0.25">
      <c r="A187" s="7" t="s">
        <v>684</v>
      </c>
      <c r="B187" s="7" t="s">
        <v>360</v>
      </c>
      <c r="C187" s="7" t="s">
        <v>361</v>
      </c>
      <c r="D187" s="7" t="s">
        <v>960</v>
      </c>
      <c r="E187" s="7" t="s">
        <v>881</v>
      </c>
      <c r="F187" s="8">
        <v>323308.14</v>
      </c>
      <c r="G187" s="9"/>
      <c r="H187" s="8">
        <f>SUM(OrderBal22[[#This Row],[Annual
(Actual)]:[Unpaid]])</f>
        <v>323308.14</v>
      </c>
    </row>
    <row r="188" spans="1:8" x14ac:dyDescent="0.25">
      <c r="A188" s="7" t="s">
        <v>685</v>
      </c>
      <c r="B188" s="7" t="s">
        <v>362</v>
      </c>
      <c r="C188" s="7" t="s">
        <v>363</v>
      </c>
      <c r="D188" s="7" t="s">
        <v>960</v>
      </c>
      <c r="E188" s="7" t="s">
        <v>881</v>
      </c>
      <c r="F188" s="8">
        <v>121832.08</v>
      </c>
      <c r="G188" s="9"/>
      <c r="H188" s="8">
        <f>SUM(OrderBal22[[#This Row],[Annual
(Actual)]:[Unpaid]])</f>
        <v>121832.08</v>
      </c>
    </row>
    <row r="189" spans="1:8" x14ac:dyDescent="0.25">
      <c r="A189" s="7" t="s">
        <v>686</v>
      </c>
      <c r="B189" s="7" t="s">
        <v>364</v>
      </c>
      <c r="C189" s="7" t="s">
        <v>365</v>
      </c>
      <c r="D189" s="7" t="s">
        <v>12</v>
      </c>
      <c r="E189" s="7" t="s">
        <v>881</v>
      </c>
      <c r="F189" s="8">
        <v>0.05</v>
      </c>
      <c r="G189" s="9"/>
      <c r="H189" s="8">
        <f>SUM(OrderBal22[[#This Row],[Annual
(Actual)]:[Unpaid]])</f>
        <v>0.05</v>
      </c>
    </row>
    <row r="190" spans="1:8" x14ac:dyDescent="0.25">
      <c r="A190" s="7" t="s">
        <v>687</v>
      </c>
      <c r="B190" s="7" t="s">
        <v>366</v>
      </c>
      <c r="C190" s="7" t="s">
        <v>367</v>
      </c>
      <c r="D190" s="7" t="s">
        <v>913</v>
      </c>
      <c r="E190" s="7" t="s">
        <v>881</v>
      </c>
      <c r="F190" s="8">
        <v>0.12</v>
      </c>
      <c r="G190" s="9"/>
      <c r="H190" s="8">
        <f>SUM(OrderBal22[[#This Row],[Annual
(Actual)]:[Unpaid]])</f>
        <v>0.12</v>
      </c>
    </row>
    <row r="191" spans="1:8" x14ac:dyDescent="0.25">
      <c r="A191" s="7" t="s">
        <v>688</v>
      </c>
      <c r="B191" s="7" t="s">
        <v>368</v>
      </c>
      <c r="C191" s="7" t="s">
        <v>369</v>
      </c>
      <c r="D191" s="7" t="s">
        <v>960</v>
      </c>
      <c r="E191" s="7" t="s">
        <v>929</v>
      </c>
      <c r="F191" s="8">
        <v>75722.48</v>
      </c>
      <c r="G191" s="9"/>
      <c r="H191" s="8">
        <f>SUM(OrderBal22[[#This Row],[Annual
(Actual)]:[Unpaid]])</f>
        <v>75722.48</v>
      </c>
    </row>
    <row r="192" spans="1:8" x14ac:dyDescent="0.25">
      <c r="A192" s="7" t="s">
        <v>689</v>
      </c>
      <c r="B192" s="7" t="s">
        <v>370</v>
      </c>
      <c r="C192" s="7" t="s">
        <v>371</v>
      </c>
      <c r="D192" s="7" t="s">
        <v>960</v>
      </c>
      <c r="E192" s="7" t="s">
        <v>929</v>
      </c>
      <c r="F192" s="8">
        <v>223637.29</v>
      </c>
      <c r="G192" s="9"/>
      <c r="H192" s="8">
        <f>SUM(OrderBal22[[#This Row],[Annual
(Actual)]:[Unpaid]])</f>
        <v>223637.29</v>
      </c>
    </row>
    <row r="193" spans="1:8" x14ac:dyDescent="0.25">
      <c r="A193" s="7" t="s">
        <v>690</v>
      </c>
      <c r="B193" s="7" t="s">
        <v>372</v>
      </c>
      <c r="C193" s="7" t="s">
        <v>373</v>
      </c>
      <c r="D193" s="7" t="s">
        <v>304</v>
      </c>
      <c r="E193" s="7" t="s">
        <v>929</v>
      </c>
      <c r="F193" s="8">
        <v>0.33</v>
      </c>
      <c r="G193" s="9"/>
      <c r="H193" s="8">
        <f>SUM(OrderBal22[[#This Row],[Annual
(Actual)]:[Unpaid]])</f>
        <v>0.33</v>
      </c>
    </row>
    <row r="194" spans="1:8" x14ac:dyDescent="0.25">
      <c r="A194" s="7" t="s">
        <v>691</v>
      </c>
      <c r="B194" s="7" t="s">
        <v>374</v>
      </c>
      <c r="C194" s="7" t="s">
        <v>373</v>
      </c>
      <c r="D194" s="7" t="s">
        <v>777</v>
      </c>
      <c r="E194" s="7" t="s">
        <v>929</v>
      </c>
      <c r="F194" s="8">
        <v>-0.1</v>
      </c>
      <c r="G194" s="9"/>
      <c r="H194" s="8">
        <f>SUM(OrderBal22[[#This Row],[Annual
(Actual)]:[Unpaid]])</f>
        <v>-0.1</v>
      </c>
    </row>
    <row r="195" spans="1:8" x14ac:dyDescent="0.25">
      <c r="A195" s="7" t="s">
        <v>692</v>
      </c>
      <c r="B195" s="7" t="s">
        <v>375</v>
      </c>
      <c r="C195" s="7" t="s">
        <v>376</v>
      </c>
      <c r="D195" s="7" t="s">
        <v>921</v>
      </c>
      <c r="E195" s="7" t="s">
        <v>929</v>
      </c>
      <c r="F195" s="8">
        <v>-11100</v>
      </c>
      <c r="G195" s="9"/>
      <c r="H195" s="8">
        <f>SUM(OrderBal22[[#This Row],[Annual
(Actual)]:[Unpaid]])</f>
        <v>-11100</v>
      </c>
    </row>
    <row r="196" spans="1:8" x14ac:dyDescent="0.25">
      <c r="A196" s="7" t="s">
        <v>693</v>
      </c>
      <c r="B196" s="7" t="s">
        <v>377</v>
      </c>
      <c r="C196" s="7" t="s">
        <v>378</v>
      </c>
      <c r="D196" s="7" t="s">
        <v>960</v>
      </c>
      <c r="E196" s="7" t="s">
        <v>929</v>
      </c>
      <c r="F196" s="8">
        <v>264377.65999999997</v>
      </c>
      <c r="G196" s="9"/>
      <c r="H196" s="8">
        <f>SUM(OrderBal22[[#This Row],[Annual
(Actual)]:[Unpaid]])</f>
        <v>264377.65999999997</v>
      </c>
    </row>
    <row r="197" spans="1:8" x14ac:dyDescent="0.25">
      <c r="A197" s="7" t="s">
        <v>694</v>
      </c>
      <c r="B197" s="7" t="s">
        <v>379</v>
      </c>
      <c r="C197" s="7" t="s">
        <v>380</v>
      </c>
      <c r="D197" s="7" t="s">
        <v>960</v>
      </c>
      <c r="E197" s="7" t="s">
        <v>929</v>
      </c>
      <c r="F197" s="8">
        <v>279754.5</v>
      </c>
      <c r="G197" s="9"/>
      <c r="H197" s="8">
        <f>SUM(OrderBal22[[#This Row],[Annual
(Actual)]:[Unpaid]])</f>
        <v>279754.5</v>
      </c>
    </row>
    <row r="198" spans="1:8" x14ac:dyDescent="0.25">
      <c r="A198" s="7" t="s">
        <v>695</v>
      </c>
      <c r="B198" s="7" t="s">
        <v>381</v>
      </c>
      <c r="C198" s="7" t="s">
        <v>382</v>
      </c>
      <c r="D198" s="7" t="s">
        <v>281</v>
      </c>
      <c r="E198" s="7" t="s">
        <v>929</v>
      </c>
      <c r="F198" s="8">
        <v>-4.6399999999999997</v>
      </c>
      <c r="G198" s="9"/>
      <c r="H198" s="8">
        <f>SUM(OrderBal22[[#This Row],[Annual
(Actual)]:[Unpaid]])</f>
        <v>-4.6399999999999997</v>
      </c>
    </row>
    <row r="199" spans="1:8" ht="12" customHeight="1" x14ac:dyDescent="0.25">
      <c r="A199" s="7" t="s">
        <v>696</v>
      </c>
      <c r="B199" s="7" t="s">
        <v>383</v>
      </c>
      <c r="C199" s="7" t="s">
        <v>384</v>
      </c>
      <c r="D199" s="7" t="s">
        <v>960</v>
      </c>
      <c r="E199" s="7" t="s">
        <v>929</v>
      </c>
      <c r="F199" s="8">
        <v>114286.09</v>
      </c>
      <c r="G199" s="10"/>
      <c r="H199" s="8">
        <f>SUM(OrderBal22[[#This Row],[Annual
(Actual)]:[Unpaid]])</f>
        <v>114286.09</v>
      </c>
    </row>
    <row r="200" spans="1:8" x14ac:dyDescent="0.25">
      <c r="A200" s="7" t="s">
        <v>698</v>
      </c>
      <c r="B200" s="7" t="s">
        <v>386</v>
      </c>
      <c r="C200" s="7" t="s">
        <v>385</v>
      </c>
      <c r="D200" s="7" t="s">
        <v>942</v>
      </c>
      <c r="E200" s="7" t="s">
        <v>929</v>
      </c>
      <c r="F200" s="8">
        <v>157098.12</v>
      </c>
      <c r="G200" s="9"/>
      <c r="H200" s="8">
        <f>SUM(OrderBal22[[#This Row],[Annual
(Actual)]:[Unpaid]])</f>
        <v>157098.12</v>
      </c>
    </row>
    <row r="201" spans="1:8" ht="12" customHeight="1" x14ac:dyDescent="0.25">
      <c r="A201" s="7" t="s">
        <v>699</v>
      </c>
      <c r="B201" s="7" t="s">
        <v>387</v>
      </c>
      <c r="C201" s="7" t="s">
        <v>385</v>
      </c>
      <c r="D201" s="7" t="s">
        <v>204</v>
      </c>
      <c r="E201" s="7" t="s">
        <v>930</v>
      </c>
      <c r="F201" s="8">
        <v>0.05</v>
      </c>
      <c r="G201" s="11"/>
      <c r="H201" s="8">
        <f>SUM(OrderBal22[[#This Row],[Annual
(Actual)]:[Unpaid]])</f>
        <v>0.05</v>
      </c>
    </row>
    <row r="202" spans="1:8" x14ac:dyDescent="0.25">
      <c r="A202" s="7" t="s">
        <v>700</v>
      </c>
      <c r="B202" s="7" t="s">
        <v>388</v>
      </c>
      <c r="C202" s="7" t="s">
        <v>389</v>
      </c>
      <c r="D202" s="7" t="s">
        <v>960</v>
      </c>
      <c r="E202" s="7" t="s">
        <v>931</v>
      </c>
      <c r="F202" s="8">
        <v>1335778.52</v>
      </c>
      <c r="G202" s="9"/>
      <c r="H202" s="8">
        <f>SUM(OrderBal22[[#This Row],[Annual
(Actual)]:[Unpaid]])</f>
        <v>1335778.52</v>
      </c>
    </row>
    <row r="203" spans="1:8" x14ac:dyDescent="0.25">
      <c r="A203" s="7" t="s">
        <v>701</v>
      </c>
      <c r="B203" s="7" t="s">
        <v>390</v>
      </c>
      <c r="C203" s="7" t="s">
        <v>391</v>
      </c>
      <c r="D203" s="7" t="s">
        <v>960</v>
      </c>
      <c r="E203" s="7" t="s">
        <v>929</v>
      </c>
      <c r="F203" s="8">
        <v>-7.0000000000000007E-2</v>
      </c>
      <c r="G203" s="9"/>
      <c r="H203" s="8">
        <f>SUM(OrderBal22[[#This Row],[Annual
(Actual)]:[Unpaid]])</f>
        <v>-7.0000000000000007E-2</v>
      </c>
    </row>
    <row r="204" spans="1:8" x14ac:dyDescent="0.25">
      <c r="A204" s="7" t="s">
        <v>702</v>
      </c>
      <c r="B204" s="7" t="s">
        <v>392</v>
      </c>
      <c r="C204" s="7" t="s">
        <v>393</v>
      </c>
      <c r="D204" s="7" t="s">
        <v>960</v>
      </c>
      <c r="E204" s="7" t="s">
        <v>881</v>
      </c>
      <c r="F204" s="8">
        <v>114998.76</v>
      </c>
      <c r="G204" s="9"/>
      <c r="H204" s="8">
        <f>SUM(OrderBal22[[#This Row],[Annual
(Actual)]:[Unpaid]])</f>
        <v>114998.76</v>
      </c>
    </row>
    <row r="205" spans="1:8" x14ac:dyDescent="0.25">
      <c r="A205" s="7" t="s">
        <v>703</v>
      </c>
      <c r="B205" s="7" t="s">
        <v>394</v>
      </c>
      <c r="C205" s="7" t="s">
        <v>395</v>
      </c>
      <c r="D205" s="7" t="s">
        <v>960</v>
      </c>
      <c r="E205" s="7" t="s">
        <v>929</v>
      </c>
      <c r="F205" s="8">
        <v>4619333.58</v>
      </c>
      <c r="G205" s="9"/>
      <c r="H205" s="8">
        <f>SUM(OrderBal22[[#This Row],[Annual
(Actual)]:[Unpaid]])</f>
        <v>4619333.58</v>
      </c>
    </row>
    <row r="206" spans="1:8" x14ac:dyDescent="0.25">
      <c r="A206" s="7" t="s">
        <v>704</v>
      </c>
      <c r="B206" s="7" t="s">
        <v>396</v>
      </c>
      <c r="C206" s="7" t="s">
        <v>397</v>
      </c>
      <c r="D206" s="7" t="s">
        <v>843</v>
      </c>
      <c r="E206" s="7" t="s">
        <v>929</v>
      </c>
      <c r="F206" s="8">
        <v>0.02</v>
      </c>
      <c r="G206" s="9"/>
      <c r="H206" s="8">
        <f>SUM(OrderBal22[[#This Row],[Annual
(Actual)]:[Unpaid]])</f>
        <v>0.02</v>
      </c>
    </row>
    <row r="207" spans="1:8" ht="13.5" customHeight="1" x14ac:dyDescent="0.25">
      <c r="A207" s="7" t="s">
        <v>705</v>
      </c>
      <c r="B207" s="7" t="s">
        <v>818</v>
      </c>
      <c r="C207" s="7" t="s">
        <v>397</v>
      </c>
      <c r="D207" s="7" t="s">
        <v>960</v>
      </c>
      <c r="E207" s="7" t="s">
        <v>929</v>
      </c>
      <c r="F207" s="8">
        <v>2016846.42</v>
      </c>
      <c r="G207" s="9"/>
      <c r="H207" s="8">
        <f>SUM(OrderBal22[[#This Row],[Annual
(Actual)]:[Unpaid]])</f>
        <v>2016846.42</v>
      </c>
    </row>
    <row r="208" spans="1:8" x14ac:dyDescent="0.25">
      <c r="A208" s="7" t="s">
        <v>819</v>
      </c>
      <c r="B208" s="7" t="s">
        <v>820</v>
      </c>
      <c r="C208" s="7" t="s">
        <v>399</v>
      </c>
      <c r="D208" s="7" t="s">
        <v>960</v>
      </c>
      <c r="E208" s="7" t="s">
        <v>929</v>
      </c>
      <c r="F208" s="8">
        <v>942182.43</v>
      </c>
      <c r="G208" s="9"/>
      <c r="H208" s="8">
        <f>SUM(OrderBal22[[#This Row],[Annual
(Actual)]:[Unpaid]])</f>
        <v>942182.43</v>
      </c>
    </row>
    <row r="209" spans="1:8" x14ac:dyDescent="0.25">
      <c r="A209" s="7" t="s">
        <v>706</v>
      </c>
      <c r="B209" s="7" t="s">
        <v>398</v>
      </c>
      <c r="C209" s="7" t="s">
        <v>399</v>
      </c>
      <c r="D209" s="7" t="s">
        <v>892</v>
      </c>
      <c r="E209" s="7" t="s">
        <v>929</v>
      </c>
      <c r="F209" s="8">
        <v>0.02</v>
      </c>
      <c r="G209" s="9"/>
      <c r="H209" s="8">
        <f>SUM(OrderBal22[[#This Row],[Annual
(Actual)]:[Unpaid]])</f>
        <v>0.02</v>
      </c>
    </row>
    <row r="210" spans="1:8" x14ac:dyDescent="0.25">
      <c r="A210" s="7" t="s">
        <v>707</v>
      </c>
      <c r="B210" s="7" t="s">
        <v>400</v>
      </c>
      <c r="C210" s="7" t="s">
        <v>401</v>
      </c>
      <c r="D210" s="7" t="s">
        <v>913</v>
      </c>
      <c r="E210" s="7" t="s">
        <v>931</v>
      </c>
      <c r="F210" s="8">
        <v>-93782.01</v>
      </c>
      <c r="G210" s="9"/>
      <c r="H210" s="8">
        <f>SUM(OrderBal22[[#This Row],[Annual
(Actual)]:[Unpaid]])</f>
        <v>-93782.01</v>
      </c>
    </row>
    <row r="211" spans="1:8" x14ac:dyDescent="0.25">
      <c r="A211" s="7" t="s">
        <v>708</v>
      </c>
      <c r="B211" s="7" t="s">
        <v>402</v>
      </c>
      <c r="C211" s="7" t="s">
        <v>397</v>
      </c>
      <c r="D211" s="7" t="s">
        <v>960</v>
      </c>
      <c r="E211" s="7" t="s">
        <v>881</v>
      </c>
      <c r="F211" s="8">
        <v>175189.5</v>
      </c>
      <c r="G211" s="9"/>
      <c r="H211" s="8">
        <f>SUM(OrderBal22[[#This Row],[Annual
(Actual)]:[Unpaid]])</f>
        <v>175189.5</v>
      </c>
    </row>
    <row r="212" spans="1:8" x14ac:dyDescent="0.25">
      <c r="A212" s="7" t="s">
        <v>709</v>
      </c>
      <c r="B212" s="7" t="s">
        <v>403</v>
      </c>
      <c r="C212" s="7" t="s">
        <v>404</v>
      </c>
      <c r="D212" s="7" t="s">
        <v>960</v>
      </c>
      <c r="E212" s="7" t="s">
        <v>881</v>
      </c>
      <c r="F212" s="8">
        <v>1142019.51</v>
      </c>
      <c r="G212" s="9"/>
      <c r="H212" s="8">
        <f>SUM(OrderBal22[[#This Row],[Annual
(Actual)]:[Unpaid]])</f>
        <v>1142019.51</v>
      </c>
    </row>
    <row r="213" spans="1:8" x14ac:dyDescent="0.25">
      <c r="A213" s="7" t="s">
        <v>710</v>
      </c>
      <c r="B213" s="7" t="s">
        <v>405</v>
      </c>
      <c r="C213" s="7" t="s">
        <v>406</v>
      </c>
      <c r="D213" s="7" t="s">
        <v>960</v>
      </c>
      <c r="E213" s="7" t="s">
        <v>881</v>
      </c>
      <c r="F213" s="8">
        <v>60116.4</v>
      </c>
      <c r="G213" s="9"/>
      <c r="H213" s="8">
        <f>SUM(OrderBal22[[#This Row],[Annual
(Actual)]:[Unpaid]])</f>
        <v>60116.4</v>
      </c>
    </row>
    <row r="214" spans="1:8" x14ac:dyDescent="0.25">
      <c r="A214" s="7" t="s">
        <v>711</v>
      </c>
      <c r="B214" s="7" t="s">
        <v>407</v>
      </c>
      <c r="C214" s="7" t="s">
        <v>408</v>
      </c>
      <c r="D214" s="7" t="s">
        <v>960</v>
      </c>
      <c r="E214" s="7" t="s">
        <v>929</v>
      </c>
      <c r="F214" s="8">
        <v>62472.959999999999</v>
      </c>
      <c r="G214" s="9"/>
      <c r="H214" s="8">
        <f>SUM(OrderBal22[[#This Row],[Annual
(Actual)]:[Unpaid]])</f>
        <v>62472.959999999999</v>
      </c>
    </row>
    <row r="215" spans="1:8" x14ac:dyDescent="0.25">
      <c r="A215" s="7" t="s">
        <v>712</v>
      </c>
      <c r="B215" s="7" t="s">
        <v>409</v>
      </c>
      <c r="C215" s="7" t="s">
        <v>410</v>
      </c>
      <c r="D215" s="7" t="s">
        <v>960</v>
      </c>
      <c r="E215" s="7" t="s">
        <v>929</v>
      </c>
      <c r="F215" s="8">
        <v>23507.9</v>
      </c>
      <c r="G215" s="9"/>
      <c r="H215" s="8">
        <f>SUM(OrderBal22[[#This Row],[Annual
(Actual)]:[Unpaid]])</f>
        <v>23507.9</v>
      </c>
    </row>
    <row r="216" spans="1:8" x14ac:dyDescent="0.25">
      <c r="A216" s="7" t="s">
        <v>713</v>
      </c>
      <c r="B216" s="7" t="s">
        <v>411</v>
      </c>
      <c r="C216" s="7" t="s">
        <v>412</v>
      </c>
      <c r="D216" s="7" t="s">
        <v>960</v>
      </c>
      <c r="E216" s="7" t="s">
        <v>929</v>
      </c>
      <c r="F216" s="8">
        <v>17431.3</v>
      </c>
      <c r="G216" s="9"/>
      <c r="H216" s="8">
        <f>SUM(OrderBal22[[#This Row],[Annual
(Actual)]:[Unpaid]])</f>
        <v>17431.3</v>
      </c>
    </row>
    <row r="217" spans="1:8" x14ac:dyDescent="0.25">
      <c r="A217" s="7" t="s">
        <v>714</v>
      </c>
      <c r="B217" s="7" t="s">
        <v>413</v>
      </c>
      <c r="C217" s="7" t="s">
        <v>414</v>
      </c>
      <c r="D217" s="7" t="s">
        <v>960</v>
      </c>
      <c r="E217" s="7" t="s">
        <v>931</v>
      </c>
      <c r="F217" s="8">
        <v>43166.22</v>
      </c>
      <c r="G217" s="9"/>
      <c r="H217" s="8">
        <f>SUM(OrderBal22[[#This Row],[Annual
(Actual)]:[Unpaid]])</f>
        <v>43166.22</v>
      </c>
    </row>
    <row r="218" spans="1:8" x14ac:dyDescent="0.25">
      <c r="A218" s="7" t="s">
        <v>715</v>
      </c>
      <c r="B218" s="7" t="s">
        <v>415</v>
      </c>
      <c r="C218" s="7" t="s">
        <v>416</v>
      </c>
      <c r="D218" s="7" t="s">
        <v>960</v>
      </c>
      <c r="E218" s="7" t="s">
        <v>881</v>
      </c>
      <c r="F218" s="8">
        <v>7033.45</v>
      </c>
      <c r="G218" s="9"/>
      <c r="H218" s="8">
        <f>SUM(OrderBal22[[#This Row],[Annual
(Actual)]:[Unpaid]])</f>
        <v>7033.45</v>
      </c>
    </row>
    <row r="219" spans="1:8" x14ac:dyDescent="0.25">
      <c r="A219" s="7" t="s">
        <v>844</v>
      </c>
      <c r="B219" s="7" t="s">
        <v>893</v>
      </c>
      <c r="C219" s="7" t="s">
        <v>845</v>
      </c>
      <c r="D219" s="7" t="s">
        <v>960</v>
      </c>
      <c r="E219" s="7" t="s">
        <v>929</v>
      </c>
      <c r="F219" s="8">
        <v>320833.26</v>
      </c>
      <c r="G219" s="9"/>
      <c r="H219" s="8">
        <f>SUM(OrderBal22[[#This Row],[Annual
(Actual)]:[Unpaid]])</f>
        <v>320833.26</v>
      </c>
    </row>
    <row r="220" spans="1:8" x14ac:dyDescent="0.25">
      <c r="A220" s="7" t="s">
        <v>716</v>
      </c>
      <c r="B220" s="7" t="s">
        <v>417</v>
      </c>
      <c r="C220" s="7" t="s">
        <v>418</v>
      </c>
      <c r="D220" s="7" t="s">
        <v>960</v>
      </c>
      <c r="E220" s="7" t="s">
        <v>929</v>
      </c>
      <c r="F220" s="8">
        <v>663740.84</v>
      </c>
      <c r="G220" s="9"/>
      <c r="H220" s="8">
        <f>SUM(OrderBal22[[#This Row],[Annual
(Actual)]:[Unpaid]])</f>
        <v>663740.84</v>
      </c>
    </row>
    <row r="221" spans="1:8" x14ac:dyDescent="0.25">
      <c r="A221" s="7" t="s">
        <v>717</v>
      </c>
      <c r="B221" s="7" t="s">
        <v>419</v>
      </c>
      <c r="C221" s="7" t="s">
        <v>420</v>
      </c>
      <c r="D221" s="7" t="s">
        <v>91</v>
      </c>
      <c r="E221" s="7" t="s">
        <v>779</v>
      </c>
      <c r="F221" s="8">
        <v>549698</v>
      </c>
      <c r="G221" s="9"/>
      <c r="H221" s="8">
        <f>SUM(OrderBal22[[#This Row],[Annual
(Actual)]:[Unpaid]])</f>
        <v>549698</v>
      </c>
    </row>
    <row r="222" spans="1:8" x14ac:dyDescent="0.25">
      <c r="A222" s="7" t="s">
        <v>718</v>
      </c>
      <c r="B222" s="7" t="s">
        <v>421</v>
      </c>
      <c r="C222" s="7" t="s">
        <v>422</v>
      </c>
      <c r="D222" s="7" t="s">
        <v>960</v>
      </c>
      <c r="E222" s="7" t="s">
        <v>929</v>
      </c>
      <c r="F222" s="8">
        <v>477459.36</v>
      </c>
      <c r="G222" s="9"/>
      <c r="H222" s="8">
        <f>SUM(OrderBal22[[#This Row],[Annual
(Actual)]:[Unpaid]])</f>
        <v>477459.36</v>
      </c>
    </row>
    <row r="223" spans="1:8" x14ac:dyDescent="0.25">
      <c r="A223" s="7" t="s">
        <v>719</v>
      </c>
      <c r="B223" s="7" t="s">
        <v>423</v>
      </c>
      <c r="C223" s="7" t="s">
        <v>422</v>
      </c>
      <c r="D223" s="7" t="s">
        <v>960</v>
      </c>
      <c r="E223" s="7" t="s">
        <v>929</v>
      </c>
      <c r="F223" s="8">
        <v>74061.820000000007</v>
      </c>
      <c r="G223" s="9"/>
      <c r="H223" s="8">
        <f>SUM(OrderBal22[[#This Row],[Annual
(Actual)]:[Unpaid]])</f>
        <v>74061.820000000007</v>
      </c>
    </row>
    <row r="224" spans="1:8" x14ac:dyDescent="0.25">
      <c r="A224" s="7" t="s">
        <v>798</v>
      </c>
      <c r="B224" s="7" t="s">
        <v>799</v>
      </c>
      <c r="C224" s="7" t="s">
        <v>422</v>
      </c>
      <c r="D224" s="7" t="s">
        <v>812</v>
      </c>
      <c r="E224" s="7" t="s">
        <v>498</v>
      </c>
      <c r="F224" s="8">
        <v>612</v>
      </c>
      <c r="G224" s="9"/>
      <c r="H224" s="8">
        <f>SUM(OrderBal22[[#This Row],[Annual
(Actual)]:[Unpaid]])</f>
        <v>612</v>
      </c>
    </row>
    <row r="225" spans="1:8" x14ac:dyDescent="0.25">
      <c r="A225" s="7" t="s">
        <v>720</v>
      </c>
      <c r="B225" s="7" t="s">
        <v>424</v>
      </c>
      <c r="C225" s="7" t="s">
        <v>425</v>
      </c>
      <c r="D225" s="7" t="s">
        <v>960</v>
      </c>
      <c r="E225" s="7" t="s">
        <v>929</v>
      </c>
      <c r="F225" s="8">
        <v>126005.58</v>
      </c>
      <c r="G225" s="9"/>
      <c r="H225" s="8">
        <f>SUM(OrderBal22[[#This Row],[Annual
(Actual)]:[Unpaid]])</f>
        <v>126005.58</v>
      </c>
    </row>
    <row r="226" spans="1:8" x14ac:dyDescent="0.25">
      <c r="A226" s="7" t="s">
        <v>721</v>
      </c>
      <c r="B226" s="7" t="s">
        <v>427</v>
      </c>
      <c r="C226" s="7" t="s">
        <v>426</v>
      </c>
      <c r="D226" s="7" t="s">
        <v>960</v>
      </c>
      <c r="E226" s="7" t="s">
        <v>929</v>
      </c>
      <c r="F226" s="8">
        <v>5418442</v>
      </c>
      <c r="G226" s="9"/>
      <c r="H226" s="8">
        <f>SUM(OrderBal22[[#This Row],[Annual
(Actual)]:[Unpaid]])</f>
        <v>5418442</v>
      </c>
    </row>
    <row r="227" spans="1:8" x14ac:dyDescent="0.25">
      <c r="A227" s="7" t="s">
        <v>722</v>
      </c>
      <c r="B227" s="7" t="s">
        <v>428</v>
      </c>
      <c r="C227" s="7" t="s">
        <v>426</v>
      </c>
      <c r="D227" s="7" t="s">
        <v>960</v>
      </c>
      <c r="E227" s="7" t="s">
        <v>929</v>
      </c>
      <c r="F227" s="8">
        <v>1047352.35</v>
      </c>
      <c r="G227" s="9"/>
      <c r="H227" s="8">
        <f>SUM(OrderBal22[[#This Row],[Annual
(Actual)]:[Unpaid]])</f>
        <v>1047352.35</v>
      </c>
    </row>
    <row r="228" spans="1:8" x14ac:dyDescent="0.25">
      <c r="A228" s="7" t="s">
        <v>723</v>
      </c>
      <c r="B228" s="7" t="s">
        <v>429</v>
      </c>
      <c r="C228" s="7" t="s">
        <v>430</v>
      </c>
      <c r="D228" s="7" t="s">
        <v>960</v>
      </c>
      <c r="E228" s="7" t="s">
        <v>929</v>
      </c>
      <c r="F228" s="8">
        <v>42374.879999999997</v>
      </c>
      <c r="G228" s="9"/>
      <c r="H228" s="8">
        <f>SUM(OrderBal22[[#This Row],[Annual
(Actual)]:[Unpaid]])</f>
        <v>42374.879999999997</v>
      </c>
    </row>
    <row r="229" spans="1:8" x14ac:dyDescent="0.25">
      <c r="A229" s="7" t="s">
        <v>724</v>
      </c>
      <c r="B229" s="7" t="s">
        <v>431</v>
      </c>
      <c r="C229" s="7" t="s">
        <v>432</v>
      </c>
      <c r="D229" s="7" t="s">
        <v>960</v>
      </c>
      <c r="E229" s="7" t="s">
        <v>48</v>
      </c>
      <c r="F229" s="8">
        <v>371843.24</v>
      </c>
      <c r="G229" s="9"/>
      <c r="H229" s="8">
        <f>SUM(OrderBal22[[#This Row],[Annual
(Actual)]:[Unpaid]])</f>
        <v>371843.24</v>
      </c>
    </row>
    <row r="230" spans="1:8" x14ac:dyDescent="0.25">
      <c r="A230" s="7" t="s">
        <v>725</v>
      </c>
      <c r="B230" s="7" t="s">
        <v>433</v>
      </c>
      <c r="C230" s="7" t="s">
        <v>432</v>
      </c>
      <c r="D230" s="7" t="s">
        <v>960</v>
      </c>
      <c r="E230" s="7" t="s">
        <v>881</v>
      </c>
      <c r="F230" s="8">
        <v>4280934.58</v>
      </c>
      <c r="G230" s="9"/>
      <c r="H230" s="8">
        <f>SUM(OrderBal22[[#This Row],[Annual
(Actual)]:[Unpaid]])</f>
        <v>4280934.58</v>
      </c>
    </row>
    <row r="231" spans="1:8" x14ac:dyDescent="0.25">
      <c r="A231" s="7" t="s">
        <v>726</v>
      </c>
      <c r="B231" s="7" t="s">
        <v>434</v>
      </c>
      <c r="C231" s="7" t="s">
        <v>435</v>
      </c>
      <c r="D231" s="7" t="s">
        <v>960</v>
      </c>
      <c r="E231" s="7" t="s">
        <v>929</v>
      </c>
      <c r="F231" s="8">
        <v>107666.72</v>
      </c>
      <c r="G231" s="9"/>
      <c r="H231" s="8">
        <f>SUM(OrderBal22[[#This Row],[Annual
(Actual)]:[Unpaid]])</f>
        <v>107666.72</v>
      </c>
    </row>
    <row r="232" spans="1:8" x14ac:dyDescent="0.25">
      <c r="A232" s="7" t="s">
        <v>727</v>
      </c>
      <c r="B232" s="7" t="s">
        <v>436</v>
      </c>
      <c r="C232" s="7" t="s">
        <v>437</v>
      </c>
      <c r="D232" s="7" t="s">
        <v>960</v>
      </c>
      <c r="E232" s="7" t="s">
        <v>929</v>
      </c>
      <c r="F232" s="8">
        <v>147012.49</v>
      </c>
      <c r="G232" s="9"/>
      <c r="H232" s="8">
        <f>SUM(OrderBal22[[#This Row],[Annual
(Actual)]:[Unpaid]])</f>
        <v>147012.49</v>
      </c>
    </row>
    <row r="233" spans="1:8" x14ac:dyDescent="0.25">
      <c r="A233" s="7" t="s">
        <v>728</v>
      </c>
      <c r="B233" s="7" t="s">
        <v>438</v>
      </c>
      <c r="C233" s="7" t="s">
        <v>439</v>
      </c>
      <c r="D233" s="7" t="s">
        <v>960</v>
      </c>
      <c r="E233" s="7" t="s">
        <v>881</v>
      </c>
      <c r="F233" s="8">
        <v>92959.52</v>
      </c>
      <c r="G233" s="9"/>
      <c r="H233" s="8">
        <f>SUM(OrderBal22[[#This Row],[Annual
(Actual)]:[Unpaid]])</f>
        <v>92959.52</v>
      </c>
    </row>
    <row r="234" spans="1:8" x14ac:dyDescent="0.25">
      <c r="A234" s="7" t="s">
        <v>729</v>
      </c>
      <c r="B234" s="7" t="s">
        <v>440</v>
      </c>
      <c r="C234" s="7" t="s">
        <v>441</v>
      </c>
      <c r="D234" s="7" t="s">
        <v>960</v>
      </c>
      <c r="E234" s="7" t="s">
        <v>929</v>
      </c>
      <c r="F234" s="8">
        <v>6109832.3499999996</v>
      </c>
      <c r="G234" s="9"/>
      <c r="H234" s="8">
        <f>SUM(OrderBal22[[#This Row],[Annual
(Actual)]:[Unpaid]])</f>
        <v>6109832.3499999996</v>
      </c>
    </row>
    <row r="235" spans="1:8" x14ac:dyDescent="0.25">
      <c r="A235" s="7" t="s">
        <v>730</v>
      </c>
      <c r="B235" s="7" t="s">
        <v>442</v>
      </c>
      <c r="C235" s="7" t="s">
        <v>441</v>
      </c>
      <c r="D235" s="7" t="s">
        <v>960</v>
      </c>
      <c r="E235" s="7" t="s">
        <v>929</v>
      </c>
      <c r="F235" s="8">
        <v>1646458.3</v>
      </c>
      <c r="G235" s="9"/>
      <c r="H235" s="8">
        <f>SUM(OrderBal22[[#This Row],[Annual
(Actual)]:[Unpaid]])</f>
        <v>1646458.3</v>
      </c>
    </row>
    <row r="236" spans="1:8" x14ac:dyDescent="0.25">
      <c r="A236" s="7" t="s">
        <v>731</v>
      </c>
      <c r="B236" s="7" t="s">
        <v>443</v>
      </c>
      <c r="C236" s="7" t="s">
        <v>444</v>
      </c>
      <c r="D236" s="7" t="s">
        <v>960</v>
      </c>
      <c r="E236" s="7" t="s">
        <v>929</v>
      </c>
      <c r="F236" s="8">
        <v>61824.72</v>
      </c>
      <c r="G236" s="9"/>
      <c r="H236" s="8">
        <f>SUM(OrderBal22[[#This Row],[Annual
(Actual)]:[Unpaid]])</f>
        <v>61824.72</v>
      </c>
    </row>
    <row r="237" spans="1:8" x14ac:dyDescent="0.25">
      <c r="A237" s="7" t="s">
        <v>828</v>
      </c>
      <c r="B237" s="7" t="s">
        <v>829</v>
      </c>
      <c r="C237" s="7" t="s">
        <v>830</v>
      </c>
      <c r="D237" s="7" t="s">
        <v>960</v>
      </c>
      <c r="E237" s="7" t="s">
        <v>929</v>
      </c>
      <c r="F237" s="8">
        <v>992053.81</v>
      </c>
      <c r="G237" s="9"/>
      <c r="H237" s="8">
        <f>SUM(OrderBal22[[#This Row],[Annual
(Actual)]:[Unpaid]])</f>
        <v>992053.81</v>
      </c>
    </row>
    <row r="238" spans="1:8" x14ac:dyDescent="0.25">
      <c r="A238" s="7" t="s">
        <v>732</v>
      </c>
      <c r="B238" s="7" t="s">
        <v>445</v>
      </c>
      <c r="C238" s="7" t="s">
        <v>446</v>
      </c>
      <c r="D238" s="7" t="s">
        <v>960</v>
      </c>
      <c r="E238" s="7" t="s">
        <v>929</v>
      </c>
      <c r="F238" s="8">
        <v>1296340</v>
      </c>
      <c r="G238" s="9"/>
      <c r="H238" s="8">
        <f>SUM(OrderBal22[[#This Row],[Annual
(Actual)]:[Unpaid]])</f>
        <v>1296340</v>
      </c>
    </row>
    <row r="239" spans="1:8" x14ac:dyDescent="0.25">
      <c r="A239" s="7" t="s">
        <v>733</v>
      </c>
      <c r="B239" s="7" t="s">
        <v>447</v>
      </c>
      <c r="C239" s="7" t="s">
        <v>448</v>
      </c>
      <c r="D239" s="7" t="s">
        <v>960</v>
      </c>
      <c r="E239" s="7" t="s">
        <v>931</v>
      </c>
      <c r="F239" s="8">
        <v>666177.05000000005</v>
      </c>
      <c r="G239" s="9"/>
      <c r="H239" s="8">
        <f>SUM(OrderBal22[[#This Row],[Annual
(Actual)]:[Unpaid]])</f>
        <v>666177.05000000005</v>
      </c>
    </row>
    <row r="240" spans="1:8" x14ac:dyDescent="0.25">
      <c r="A240" s="7" t="s">
        <v>734</v>
      </c>
      <c r="B240" s="7" t="s">
        <v>449</v>
      </c>
      <c r="C240" s="7" t="s">
        <v>448</v>
      </c>
      <c r="D240" s="7" t="s">
        <v>504</v>
      </c>
      <c r="E240" s="7" t="s">
        <v>931</v>
      </c>
      <c r="F240" s="8">
        <v>0.01</v>
      </c>
      <c r="G240" s="9"/>
      <c r="H240" s="8">
        <f>SUM(OrderBal22[[#This Row],[Annual
(Actual)]:[Unpaid]])</f>
        <v>0.01</v>
      </c>
    </row>
    <row r="241" spans="1:8" x14ac:dyDescent="0.25">
      <c r="A241" s="7" t="s">
        <v>735</v>
      </c>
      <c r="B241" s="7" t="s">
        <v>450</v>
      </c>
      <c r="C241" s="7" t="s">
        <v>451</v>
      </c>
      <c r="D241" s="7" t="s">
        <v>842</v>
      </c>
      <c r="E241" s="7" t="s">
        <v>929</v>
      </c>
      <c r="F241" s="8">
        <v>-0.03</v>
      </c>
      <c r="G241" s="9"/>
      <c r="H241" s="8">
        <f>SUM(OrderBal22[[#This Row],[Annual
(Actual)]:[Unpaid]])</f>
        <v>-0.03</v>
      </c>
    </row>
    <row r="242" spans="1:8" x14ac:dyDescent="0.25">
      <c r="A242" s="7" t="s">
        <v>736</v>
      </c>
      <c r="B242" s="7" t="s">
        <v>452</v>
      </c>
      <c r="C242" s="7" t="s">
        <v>453</v>
      </c>
      <c r="D242" s="7" t="s">
        <v>960</v>
      </c>
      <c r="E242" s="7" t="s">
        <v>929</v>
      </c>
      <c r="F242" s="8">
        <v>380754.1</v>
      </c>
      <c r="G242" s="9"/>
      <c r="H242" s="8">
        <f>SUM(OrderBal22[[#This Row],[Annual
(Actual)]:[Unpaid]])</f>
        <v>380754.1</v>
      </c>
    </row>
    <row r="243" spans="1:8" x14ac:dyDescent="0.25">
      <c r="A243" s="7" t="s">
        <v>962</v>
      </c>
      <c r="B243" s="7" t="s">
        <v>963</v>
      </c>
      <c r="C243" s="7" t="s">
        <v>964</v>
      </c>
      <c r="D243" s="7" t="s">
        <v>842</v>
      </c>
      <c r="E243" s="7" t="s">
        <v>929</v>
      </c>
      <c r="F243" s="8">
        <v>104258</v>
      </c>
      <c r="G243" s="9"/>
      <c r="H243" s="8">
        <f>SUM(OrderBal22[[#This Row],[Annual
(Actual)]:[Unpaid]])</f>
        <v>104258</v>
      </c>
    </row>
    <row r="244" spans="1:8" x14ac:dyDescent="0.25">
      <c r="A244" s="7" t="s">
        <v>737</v>
      </c>
      <c r="B244" s="7" t="s">
        <v>738</v>
      </c>
      <c r="C244" s="7" t="s">
        <v>739</v>
      </c>
      <c r="D244" s="7" t="s">
        <v>960</v>
      </c>
      <c r="E244" s="7" t="s">
        <v>929</v>
      </c>
      <c r="F244" s="8">
        <v>174080</v>
      </c>
      <c r="G244" s="9"/>
      <c r="H244" s="8">
        <f>SUM(OrderBal22[[#This Row],[Annual
(Actual)]:[Unpaid]])</f>
        <v>174080</v>
      </c>
    </row>
    <row r="245" spans="1:8" x14ac:dyDescent="0.25">
      <c r="A245" s="7" t="s">
        <v>740</v>
      </c>
      <c r="B245" s="7" t="s">
        <v>454</v>
      </c>
      <c r="C245" s="7" t="s">
        <v>455</v>
      </c>
      <c r="D245" s="7" t="s">
        <v>960</v>
      </c>
      <c r="E245" s="7" t="s">
        <v>929</v>
      </c>
      <c r="F245" s="8">
        <v>127680.5</v>
      </c>
      <c r="G245" s="9"/>
      <c r="H245" s="8">
        <f>SUM(OrderBal22[[#This Row],[Annual
(Actual)]:[Unpaid]])</f>
        <v>127680.5</v>
      </c>
    </row>
    <row r="246" spans="1:8" x14ac:dyDescent="0.25">
      <c r="A246" s="7" t="s">
        <v>741</v>
      </c>
      <c r="B246" s="7" t="s">
        <v>456</v>
      </c>
      <c r="C246" s="7" t="s">
        <v>455</v>
      </c>
      <c r="D246" s="7" t="s">
        <v>960</v>
      </c>
      <c r="E246" s="7" t="s">
        <v>881</v>
      </c>
      <c r="F246" s="8">
        <v>206666.68</v>
      </c>
      <c r="G246" s="9"/>
      <c r="H246" s="8">
        <f>SUM(OrderBal22[[#This Row],[Annual
(Actual)]:[Unpaid]])</f>
        <v>206666.68</v>
      </c>
    </row>
    <row r="247" spans="1:8" x14ac:dyDescent="0.25">
      <c r="A247" s="7" t="s">
        <v>742</v>
      </c>
      <c r="B247" s="7" t="s">
        <v>458</v>
      </c>
      <c r="C247" s="7" t="s">
        <v>459</v>
      </c>
      <c r="D247" s="7" t="s">
        <v>960</v>
      </c>
      <c r="E247" s="7" t="s">
        <v>929</v>
      </c>
      <c r="F247" s="8">
        <v>1795482.8</v>
      </c>
      <c r="G247" s="9"/>
      <c r="H247" s="8">
        <f>SUM(OrderBal22[[#This Row],[Annual
(Actual)]:[Unpaid]])</f>
        <v>1795482.8</v>
      </c>
    </row>
    <row r="248" spans="1:8" x14ac:dyDescent="0.25">
      <c r="A248" s="7" t="s">
        <v>743</v>
      </c>
      <c r="B248" s="7" t="s">
        <v>460</v>
      </c>
      <c r="C248" s="7" t="s">
        <v>459</v>
      </c>
      <c r="D248" s="7" t="s">
        <v>960</v>
      </c>
      <c r="E248" s="7" t="s">
        <v>881</v>
      </c>
      <c r="F248" s="8">
        <v>186368.75</v>
      </c>
      <c r="G248" s="9"/>
      <c r="H248" s="8">
        <f>SUM(OrderBal22[[#This Row],[Annual
(Actual)]:[Unpaid]])</f>
        <v>186368.75</v>
      </c>
    </row>
    <row r="249" spans="1:8" x14ac:dyDescent="0.25">
      <c r="A249" s="7" t="s">
        <v>744</v>
      </c>
      <c r="B249" s="7" t="s">
        <v>461</v>
      </c>
      <c r="C249" s="7" t="s">
        <v>462</v>
      </c>
      <c r="D249" s="7" t="s">
        <v>960</v>
      </c>
      <c r="E249" s="7" t="s">
        <v>881</v>
      </c>
      <c r="F249" s="8">
        <v>51767.78</v>
      </c>
      <c r="G249" s="9"/>
      <c r="H249" s="8">
        <f>SUM(OrderBal22[[#This Row],[Annual
(Actual)]:[Unpaid]])</f>
        <v>51767.78</v>
      </c>
    </row>
    <row r="250" spans="1:8" x14ac:dyDescent="0.25">
      <c r="A250" s="7" t="s">
        <v>745</v>
      </c>
      <c r="B250" s="7" t="s">
        <v>463</v>
      </c>
      <c r="C250" s="7" t="s">
        <v>464</v>
      </c>
      <c r="D250" s="7" t="s">
        <v>960</v>
      </c>
      <c r="E250" s="7" t="s">
        <v>929</v>
      </c>
      <c r="F250" s="8">
        <v>55935.360000000001</v>
      </c>
      <c r="G250" s="9"/>
      <c r="H250" s="8">
        <f>SUM(OrderBal22[[#This Row],[Annual
(Actual)]:[Unpaid]])</f>
        <v>55935.360000000001</v>
      </c>
    </row>
    <row r="251" spans="1:8" x14ac:dyDescent="0.25">
      <c r="A251" s="7" t="s">
        <v>746</v>
      </c>
      <c r="B251" s="7" t="s">
        <v>831</v>
      </c>
      <c r="C251" s="7" t="s">
        <v>465</v>
      </c>
      <c r="D251" s="7" t="s">
        <v>960</v>
      </c>
      <c r="E251" s="7" t="s">
        <v>929</v>
      </c>
      <c r="F251" s="8">
        <v>96329.96</v>
      </c>
      <c r="G251" s="9"/>
      <c r="H251" s="8">
        <f>SUM(OrderBal22[[#This Row],[Annual
(Actual)]:[Unpaid]])</f>
        <v>96329.96</v>
      </c>
    </row>
    <row r="252" spans="1:8" x14ac:dyDescent="0.25">
      <c r="A252" s="7" t="s">
        <v>747</v>
      </c>
      <c r="B252" s="7" t="s">
        <v>466</v>
      </c>
      <c r="C252" s="7" t="s">
        <v>465</v>
      </c>
      <c r="D252" s="7" t="s">
        <v>960</v>
      </c>
      <c r="E252" s="7" t="s">
        <v>929</v>
      </c>
      <c r="F252" s="8">
        <v>203143.14</v>
      </c>
      <c r="G252" s="9"/>
      <c r="H252" s="8">
        <f>SUM(OrderBal22[[#This Row],[Annual
(Actual)]:[Unpaid]])</f>
        <v>203143.14</v>
      </c>
    </row>
    <row r="253" spans="1:8" x14ac:dyDescent="0.25">
      <c r="A253" s="7" t="s">
        <v>748</v>
      </c>
      <c r="B253" s="7" t="s">
        <v>467</v>
      </c>
      <c r="C253" s="7" t="s">
        <v>468</v>
      </c>
      <c r="D253" s="7" t="s">
        <v>960</v>
      </c>
      <c r="E253" s="7" t="s">
        <v>929</v>
      </c>
      <c r="F253" s="8">
        <v>8654.9</v>
      </c>
      <c r="G253" s="9"/>
      <c r="H253" s="8">
        <f>SUM(OrderBal22[[#This Row],[Annual
(Actual)]:[Unpaid]])</f>
        <v>8654.9</v>
      </c>
    </row>
    <row r="254" spans="1:8" x14ac:dyDescent="0.25">
      <c r="A254" s="7" t="s">
        <v>749</v>
      </c>
      <c r="B254" s="7" t="s">
        <v>469</v>
      </c>
      <c r="C254" s="7" t="s">
        <v>470</v>
      </c>
      <c r="D254" s="7" t="s">
        <v>960</v>
      </c>
      <c r="E254" s="7" t="s">
        <v>929</v>
      </c>
      <c r="F254" s="8">
        <v>56328.77</v>
      </c>
      <c r="G254" s="9"/>
      <c r="H254" s="8">
        <f>SUM(OrderBal22[[#This Row],[Annual
(Actual)]:[Unpaid]])</f>
        <v>56328.77</v>
      </c>
    </row>
    <row r="255" spans="1:8" x14ac:dyDescent="0.25">
      <c r="A255" s="7" t="s">
        <v>750</v>
      </c>
      <c r="B255" s="7" t="s">
        <v>471</v>
      </c>
      <c r="C255" s="7" t="s">
        <v>472</v>
      </c>
      <c r="D255" s="7" t="s">
        <v>842</v>
      </c>
      <c r="E255" s="7" t="s">
        <v>929</v>
      </c>
      <c r="F255" s="8">
        <v>-0.02</v>
      </c>
      <c r="G255" s="9"/>
      <c r="H255" s="8">
        <f>SUM(OrderBal22[[#This Row],[Annual
(Actual)]:[Unpaid]])</f>
        <v>-0.02</v>
      </c>
    </row>
    <row r="256" spans="1:8" x14ac:dyDescent="0.25">
      <c r="A256" s="7" t="s">
        <v>751</v>
      </c>
      <c r="B256" s="7" t="s">
        <v>473</v>
      </c>
      <c r="C256" s="7" t="s">
        <v>474</v>
      </c>
      <c r="D256" s="7" t="s">
        <v>960</v>
      </c>
      <c r="E256" s="7" t="s">
        <v>929</v>
      </c>
      <c r="F256" s="8">
        <v>41250</v>
      </c>
      <c r="G256" s="9"/>
      <c r="H256" s="8">
        <f>SUM(OrderBal22[[#This Row],[Annual
(Actual)]:[Unpaid]])</f>
        <v>41250</v>
      </c>
    </row>
    <row r="257" spans="1:8" x14ac:dyDescent="0.25">
      <c r="A257" s="7" t="s">
        <v>752</v>
      </c>
      <c r="B257" s="7" t="s">
        <v>475</v>
      </c>
      <c r="C257" s="7" t="s">
        <v>476</v>
      </c>
      <c r="D257" s="7" t="s">
        <v>960</v>
      </c>
      <c r="E257" s="7" t="s">
        <v>929</v>
      </c>
      <c r="F257" s="8">
        <v>3946532.8</v>
      </c>
      <c r="G257" s="9"/>
      <c r="H257" s="8">
        <f>SUM(OrderBal22[[#This Row],[Annual
(Actual)]:[Unpaid]])</f>
        <v>3946532.8</v>
      </c>
    </row>
    <row r="258" spans="1:8" x14ac:dyDescent="0.25">
      <c r="A258" s="7" t="s">
        <v>753</v>
      </c>
      <c r="B258" s="7" t="s">
        <v>477</v>
      </c>
      <c r="C258" s="7" t="s">
        <v>478</v>
      </c>
      <c r="D258" s="7" t="s">
        <v>960</v>
      </c>
      <c r="E258" s="7" t="s">
        <v>929</v>
      </c>
      <c r="F258" s="8">
        <v>107456.4</v>
      </c>
      <c r="G258" s="9"/>
      <c r="H258" s="8">
        <f>SUM(OrderBal22[[#This Row],[Annual
(Actual)]:[Unpaid]])</f>
        <v>107456.4</v>
      </c>
    </row>
    <row r="259" spans="1:8" x14ac:dyDescent="0.25">
      <c r="A259" s="7" t="s">
        <v>754</v>
      </c>
      <c r="B259" s="7" t="s">
        <v>894</v>
      </c>
      <c r="C259" s="7" t="s">
        <v>479</v>
      </c>
      <c r="D259" s="7" t="s">
        <v>960</v>
      </c>
      <c r="E259" s="7" t="s">
        <v>929</v>
      </c>
      <c r="F259" s="8">
        <v>367460.28</v>
      </c>
      <c r="G259" s="15"/>
      <c r="H259" s="8">
        <f>SUM(OrderBal22[[#This Row],[Annual
(Actual)]:[Unpaid]])</f>
        <v>367460.28</v>
      </c>
    </row>
    <row r="260" spans="1:8" x14ac:dyDescent="0.25">
      <c r="A260" s="7" t="s">
        <v>821</v>
      </c>
      <c r="B260" s="7" t="s">
        <v>822</v>
      </c>
      <c r="C260" s="7" t="s">
        <v>481</v>
      </c>
      <c r="D260" s="7" t="s">
        <v>960</v>
      </c>
      <c r="E260" s="7" t="s">
        <v>929</v>
      </c>
      <c r="F260" s="8">
        <v>140116.79999999999</v>
      </c>
      <c r="G260" s="15"/>
      <c r="H260" s="8">
        <f>SUM(OrderBal22[[#This Row],[Annual
(Actual)]:[Unpaid]])</f>
        <v>140116.79999999999</v>
      </c>
    </row>
    <row r="261" spans="1:8" x14ac:dyDescent="0.25">
      <c r="A261" s="7" t="s">
        <v>755</v>
      </c>
      <c r="B261" s="7" t="s">
        <v>480</v>
      </c>
      <c r="C261" s="7" t="s">
        <v>481</v>
      </c>
      <c r="D261" s="7" t="s">
        <v>56</v>
      </c>
      <c r="E261" s="7" t="s">
        <v>929</v>
      </c>
      <c r="F261" s="8">
        <v>124499.78</v>
      </c>
      <c r="G261" s="15"/>
      <c r="H261" s="8">
        <f>SUM(OrderBal22[[#This Row],[Annual
(Actual)]:[Unpaid]])</f>
        <v>124499.78</v>
      </c>
    </row>
    <row r="262" spans="1:8" x14ac:dyDescent="0.25">
      <c r="A262" s="7" t="s">
        <v>756</v>
      </c>
      <c r="B262" s="7" t="s">
        <v>482</v>
      </c>
      <c r="C262" s="7" t="s">
        <v>481</v>
      </c>
      <c r="D262" s="7" t="s">
        <v>960</v>
      </c>
      <c r="E262" s="7" t="s">
        <v>929</v>
      </c>
      <c r="F262" s="8">
        <v>318833.58</v>
      </c>
      <c r="G262" s="15"/>
      <c r="H262" s="8">
        <f>SUM(OrderBal22[[#This Row],[Annual
(Actual)]:[Unpaid]])</f>
        <v>318833.58</v>
      </c>
    </row>
    <row r="263" spans="1:8" x14ac:dyDescent="0.25">
      <c r="A263" s="7" t="s">
        <v>757</v>
      </c>
      <c r="B263" s="7" t="s">
        <v>483</v>
      </c>
      <c r="C263" s="7" t="s">
        <v>481</v>
      </c>
      <c r="D263" s="7" t="s">
        <v>960</v>
      </c>
      <c r="E263" s="7" t="s">
        <v>929</v>
      </c>
      <c r="F263" s="8">
        <v>318833.58</v>
      </c>
      <c r="G263" s="15"/>
      <c r="H263" s="8">
        <f>SUM(OrderBal22[[#This Row],[Annual
(Actual)]:[Unpaid]])</f>
        <v>318833.58</v>
      </c>
    </row>
    <row r="264" spans="1:8" x14ac:dyDescent="0.25">
      <c r="A264" s="7" t="s">
        <v>758</v>
      </c>
      <c r="B264" s="7" t="s">
        <v>484</v>
      </c>
      <c r="C264" s="7" t="s">
        <v>485</v>
      </c>
      <c r="D264" s="7" t="s">
        <v>960</v>
      </c>
      <c r="E264" s="7" t="s">
        <v>929</v>
      </c>
      <c r="F264" s="8">
        <v>181043.20000000001</v>
      </c>
      <c r="G264" s="15"/>
      <c r="H264" s="8">
        <f>SUM(OrderBal22[[#This Row],[Annual
(Actual)]:[Unpaid]])</f>
        <v>181043.20000000001</v>
      </c>
    </row>
    <row r="265" spans="1:8" x14ac:dyDescent="0.25">
      <c r="A265" s="7" t="s">
        <v>785</v>
      </c>
      <c r="B265" s="7" t="s">
        <v>786</v>
      </c>
      <c r="C265" s="7" t="s">
        <v>787</v>
      </c>
      <c r="D265" s="7" t="s">
        <v>913</v>
      </c>
      <c r="E265" s="7" t="s">
        <v>881</v>
      </c>
      <c r="F265" s="8">
        <v>0.01</v>
      </c>
      <c r="G265" s="15"/>
      <c r="H265" s="8">
        <f>SUM(OrderBal22[[#This Row],[Annual
(Actual)]:[Unpaid]])</f>
        <v>0.01</v>
      </c>
    </row>
    <row r="266" spans="1:8" x14ac:dyDescent="0.25">
      <c r="A266" s="7" t="s">
        <v>759</v>
      </c>
      <c r="B266" s="7" t="s">
        <v>486</v>
      </c>
      <c r="C266" s="7" t="s">
        <v>487</v>
      </c>
      <c r="D266" s="7" t="s">
        <v>960</v>
      </c>
      <c r="E266" s="7" t="s">
        <v>929</v>
      </c>
      <c r="F266" s="8">
        <v>166248.85999999999</v>
      </c>
      <c r="G266" s="15"/>
      <c r="H266" s="8">
        <f>SUM(OrderBal22[[#This Row],[Annual
(Actual)]:[Unpaid]])</f>
        <v>166248.85999999999</v>
      </c>
    </row>
    <row r="267" spans="1:8" x14ac:dyDescent="0.25">
      <c r="A267" s="7" t="s">
        <v>760</v>
      </c>
      <c r="B267" s="7" t="s">
        <v>488</v>
      </c>
      <c r="C267" s="7" t="s">
        <v>487</v>
      </c>
      <c r="D267" s="7" t="s">
        <v>12</v>
      </c>
      <c r="E267" s="7" t="s">
        <v>929</v>
      </c>
      <c r="F267" s="8">
        <v>223963.16</v>
      </c>
      <c r="G267" s="15"/>
      <c r="H267" s="8">
        <f>SUM(OrderBal22[[#This Row],[Annual
(Actual)]:[Unpaid]])</f>
        <v>223963.16</v>
      </c>
    </row>
    <row r="268" spans="1:8" x14ac:dyDescent="0.25">
      <c r="A268" s="7" t="s">
        <v>761</v>
      </c>
      <c r="B268" s="7" t="s">
        <v>489</v>
      </c>
      <c r="C268" s="7" t="s">
        <v>487</v>
      </c>
      <c r="D268" s="7" t="s">
        <v>960</v>
      </c>
      <c r="E268" s="7" t="s">
        <v>929</v>
      </c>
      <c r="F268" s="8">
        <v>114637.5</v>
      </c>
      <c r="G268" s="15"/>
      <c r="H268" s="8">
        <f>SUM(OrderBal22[[#This Row],[Annual
(Actual)]:[Unpaid]])</f>
        <v>114637.5</v>
      </c>
    </row>
    <row r="269" spans="1:8" x14ac:dyDescent="0.25">
      <c r="A269" s="7" t="s">
        <v>762</v>
      </c>
      <c r="B269" s="7" t="s">
        <v>490</v>
      </c>
      <c r="C269" s="7" t="s">
        <v>491</v>
      </c>
      <c r="D269" s="7" t="s">
        <v>960</v>
      </c>
      <c r="E269" s="7" t="s">
        <v>929</v>
      </c>
      <c r="F269" s="8">
        <v>762177.39</v>
      </c>
      <c r="G269" s="15"/>
      <c r="H269" s="8">
        <f>SUM(OrderBal22[[#This Row],[Annual
(Actual)]:[Unpaid]])</f>
        <v>762177.39</v>
      </c>
    </row>
    <row r="270" spans="1:8" x14ac:dyDescent="0.25">
      <c r="A270" s="7" t="s">
        <v>763</v>
      </c>
      <c r="B270" s="7" t="s">
        <v>764</v>
      </c>
      <c r="C270" s="7" t="s">
        <v>765</v>
      </c>
      <c r="D270" s="7" t="s">
        <v>913</v>
      </c>
      <c r="E270" s="7" t="s">
        <v>929</v>
      </c>
      <c r="F270" s="8">
        <v>-0.04</v>
      </c>
      <c r="G270" s="15"/>
      <c r="H270" s="8">
        <f>SUM(OrderBal22[[#This Row],[Annual
(Actual)]:[Unpaid]])</f>
        <v>-0.04</v>
      </c>
    </row>
    <row r="271" spans="1:8" x14ac:dyDescent="0.25">
      <c r="A271" s="7" t="s">
        <v>766</v>
      </c>
      <c r="B271" s="7" t="s">
        <v>492</v>
      </c>
      <c r="C271" s="7" t="s">
        <v>493</v>
      </c>
      <c r="D271" s="7" t="s">
        <v>960</v>
      </c>
      <c r="E271" s="7" t="s">
        <v>929</v>
      </c>
      <c r="F271" s="8">
        <v>126706.53</v>
      </c>
      <c r="G271" s="15"/>
      <c r="H271" s="8">
        <f>SUM(OrderBal22[[#This Row],[Annual
(Actual)]:[Unpaid]])</f>
        <v>126706.53</v>
      </c>
    </row>
    <row r="272" spans="1:8" x14ac:dyDescent="0.25">
      <c r="A272" s="7" t="s">
        <v>846</v>
      </c>
      <c r="B272" s="7" t="s">
        <v>847</v>
      </c>
      <c r="C272" s="7" t="s">
        <v>848</v>
      </c>
      <c r="D272" s="7" t="s">
        <v>960</v>
      </c>
      <c r="E272" s="7" t="s">
        <v>849</v>
      </c>
      <c r="F272" s="8">
        <v>227012.75</v>
      </c>
      <c r="G272" s="15"/>
      <c r="H272" s="8">
        <f>SUM(OrderBal22[[#This Row],[Annual
(Actual)]:[Unpaid]])</f>
        <v>227012.75</v>
      </c>
    </row>
    <row r="273" spans="1:8" x14ac:dyDescent="0.25">
      <c r="A273" s="7" t="s">
        <v>768</v>
      </c>
      <c r="B273" s="7" t="s">
        <v>496</v>
      </c>
      <c r="C273" s="7" t="s">
        <v>497</v>
      </c>
      <c r="D273" s="7" t="s">
        <v>960</v>
      </c>
      <c r="E273" s="7" t="s">
        <v>498</v>
      </c>
      <c r="F273" s="8">
        <v>151089.63</v>
      </c>
      <c r="G273" s="15"/>
      <c r="H273" s="8">
        <f>SUM(OrderBal22[[#This Row],[Annual
(Actual)]:[Unpaid]])</f>
        <v>151089.63</v>
      </c>
    </row>
    <row r="274" spans="1:8" x14ac:dyDescent="0.25">
      <c r="A274" s="7" t="s">
        <v>788</v>
      </c>
      <c r="B274" s="7" t="s">
        <v>789</v>
      </c>
      <c r="C274" s="7" t="s">
        <v>790</v>
      </c>
      <c r="D274" s="7" t="s">
        <v>960</v>
      </c>
      <c r="E274" s="7" t="s">
        <v>881</v>
      </c>
      <c r="F274" s="8">
        <v>589798.43999999994</v>
      </c>
      <c r="G274" s="15"/>
      <c r="H274" s="8">
        <f>SUM(OrderBal22[[#This Row],[Annual
(Actual)]:[Unpaid]])</f>
        <v>589798.43999999994</v>
      </c>
    </row>
    <row r="275" spans="1:8" x14ac:dyDescent="0.25">
      <c r="A275" s="7" t="s">
        <v>953</v>
      </c>
      <c r="B275" s="7" t="s">
        <v>954</v>
      </c>
      <c r="C275" s="7" t="s">
        <v>955</v>
      </c>
      <c r="D275" s="7" t="s">
        <v>960</v>
      </c>
      <c r="E275" s="7" t="s">
        <v>929</v>
      </c>
      <c r="F275" s="8">
        <v>24670.799999999999</v>
      </c>
      <c r="G275" s="15"/>
      <c r="H275" s="8">
        <f>SUM(OrderBal22[[#This Row],[Annual
(Actual)]:[Unpaid]])</f>
        <v>24670.799999999999</v>
      </c>
    </row>
    <row r="276" spans="1:8" x14ac:dyDescent="0.25">
      <c r="A276" s="7" t="s">
        <v>769</v>
      </c>
      <c r="B276" s="7" t="s">
        <v>499</v>
      </c>
      <c r="C276" s="7" t="s">
        <v>500</v>
      </c>
      <c r="D276" s="7" t="s">
        <v>892</v>
      </c>
      <c r="E276" s="7" t="s">
        <v>881</v>
      </c>
      <c r="F276" s="8">
        <v>6303.28</v>
      </c>
      <c r="G276" s="15"/>
      <c r="H276" s="8">
        <f>SUM(OrderBal22[[#This Row],[Annual
(Actual)]:[Unpaid]])</f>
        <v>6303.28</v>
      </c>
    </row>
    <row r="277" spans="1:8" x14ac:dyDescent="0.25">
      <c r="A277" s="7" t="s">
        <v>943</v>
      </c>
      <c r="B277" s="7" t="s">
        <v>944</v>
      </c>
      <c r="C277" s="7" t="s">
        <v>945</v>
      </c>
      <c r="D277" s="7" t="s">
        <v>938</v>
      </c>
      <c r="E277" s="7" t="s">
        <v>929</v>
      </c>
      <c r="F277" s="8">
        <v>27138.02</v>
      </c>
      <c r="G277" s="15"/>
      <c r="H277" s="8">
        <f>SUM(OrderBal22[[#This Row],[Annual
(Actual)]:[Unpaid]])</f>
        <v>27138.02</v>
      </c>
    </row>
    <row r="278" spans="1:8" x14ac:dyDescent="0.25">
      <c r="A278" s="7" t="s">
        <v>791</v>
      </c>
      <c r="B278" s="7" t="s">
        <v>792</v>
      </c>
      <c r="C278" s="7" t="s">
        <v>793</v>
      </c>
      <c r="D278" s="7" t="s">
        <v>960</v>
      </c>
      <c r="E278" s="7" t="s">
        <v>929</v>
      </c>
      <c r="F278" s="8">
        <v>268664</v>
      </c>
      <c r="G278" s="15"/>
      <c r="H278" s="8">
        <f>SUM(OrderBal22[[#This Row],[Annual
(Actual)]:[Unpaid]])</f>
        <v>268664</v>
      </c>
    </row>
    <row r="279" spans="1:8" x14ac:dyDescent="0.25">
      <c r="A279" s="7" t="s">
        <v>770</v>
      </c>
      <c r="B279" s="7" t="s">
        <v>501</v>
      </c>
      <c r="C279" s="7" t="s">
        <v>502</v>
      </c>
      <c r="D279" s="7" t="s">
        <v>960</v>
      </c>
      <c r="E279" s="7" t="s">
        <v>929</v>
      </c>
      <c r="F279" s="8">
        <v>213894.85</v>
      </c>
      <c r="G279" s="22"/>
      <c r="H279" s="8">
        <f>SUM(OrderBal22[[#This Row],[Annual
(Actual)]:[Unpaid]])</f>
        <v>213894.85</v>
      </c>
    </row>
    <row r="280" spans="1:8" x14ac:dyDescent="0.25">
      <c r="A280" s="7" t="s">
        <v>771</v>
      </c>
      <c r="B280" s="7" t="s">
        <v>772</v>
      </c>
      <c r="C280" s="7" t="s">
        <v>773</v>
      </c>
      <c r="D280" s="7" t="s">
        <v>960</v>
      </c>
      <c r="E280" s="7" t="s">
        <v>929</v>
      </c>
      <c r="F280" s="8">
        <v>360800.25</v>
      </c>
      <c r="G280" s="22"/>
      <c r="H280" s="8">
        <f>SUM(OrderBal22[[#This Row],[Annual
(Actual)]:[Unpaid]])</f>
        <v>360800.25</v>
      </c>
    </row>
    <row r="281" spans="1:8" x14ac:dyDescent="0.25">
      <c r="A281" s="7" t="s">
        <v>774</v>
      </c>
      <c r="B281" s="7" t="s">
        <v>775</v>
      </c>
      <c r="C281" s="7" t="s">
        <v>776</v>
      </c>
      <c r="D281" s="7" t="s">
        <v>960</v>
      </c>
      <c r="E281" s="7" t="s">
        <v>929</v>
      </c>
      <c r="F281" s="8">
        <v>311603.28000000003</v>
      </c>
      <c r="G281" s="22"/>
      <c r="H281" s="8">
        <f>SUM(OrderBal22[[#This Row],[Annual
(Actual)]:[Unpaid]])</f>
        <v>311603.28000000003</v>
      </c>
    </row>
    <row r="282" spans="1:8" x14ac:dyDescent="0.25">
      <c r="A282" s="7" t="s">
        <v>885</v>
      </c>
      <c r="B282" s="7" t="s">
        <v>886</v>
      </c>
      <c r="C282" s="7" t="s">
        <v>887</v>
      </c>
      <c r="D282" s="7" t="s">
        <v>960</v>
      </c>
      <c r="E282" s="7" t="s">
        <v>929</v>
      </c>
      <c r="F282" s="8">
        <v>352222.84</v>
      </c>
      <c r="G282" s="22"/>
      <c r="H282" s="8">
        <f>SUM(OrderBal22[[#This Row],[Annual
(Actual)]:[Unpaid]])</f>
        <v>352222.84</v>
      </c>
    </row>
    <row r="283" spans="1:8" x14ac:dyDescent="0.25">
      <c r="A283" s="7" t="s">
        <v>794</v>
      </c>
      <c r="B283" s="7" t="s">
        <v>795</v>
      </c>
      <c r="C283" s="7" t="s">
        <v>796</v>
      </c>
      <c r="D283" s="7" t="s">
        <v>960</v>
      </c>
      <c r="E283" s="7" t="s">
        <v>929</v>
      </c>
      <c r="F283" s="8">
        <v>849436.52</v>
      </c>
      <c r="G283" s="22"/>
      <c r="H283" s="8">
        <f>SUM(OrderBal22[[#This Row],[Annual
(Actual)]:[Unpaid]])</f>
        <v>849436.52</v>
      </c>
    </row>
    <row r="284" spans="1:8" x14ac:dyDescent="0.25">
      <c r="A284" s="7" t="s">
        <v>800</v>
      </c>
      <c r="B284" s="7" t="s">
        <v>801</v>
      </c>
      <c r="C284" s="7" t="s">
        <v>802</v>
      </c>
      <c r="D284" s="7" t="s">
        <v>960</v>
      </c>
      <c r="E284" s="7" t="s">
        <v>929</v>
      </c>
      <c r="F284" s="8">
        <v>2880765.57</v>
      </c>
      <c r="G284" s="22"/>
      <c r="H284" s="8">
        <f>SUM(OrderBal22[[#This Row],[Annual
(Actual)]:[Unpaid]])</f>
        <v>2880765.57</v>
      </c>
    </row>
    <row r="285" spans="1:8" x14ac:dyDescent="0.25">
      <c r="A285" s="7" t="s">
        <v>803</v>
      </c>
      <c r="B285" s="7" t="s">
        <v>804</v>
      </c>
      <c r="C285" s="7" t="s">
        <v>805</v>
      </c>
      <c r="D285" s="7" t="s">
        <v>960</v>
      </c>
      <c r="E285" s="7" t="s">
        <v>929</v>
      </c>
      <c r="F285" s="8">
        <v>453660.67</v>
      </c>
      <c r="G285" s="22"/>
      <c r="H285" s="8">
        <f>SUM(OrderBal22[[#This Row],[Annual
(Actual)]:[Unpaid]])</f>
        <v>453660.67</v>
      </c>
    </row>
    <row r="286" spans="1:8" x14ac:dyDescent="0.25">
      <c r="A286" s="7" t="s">
        <v>832</v>
      </c>
      <c r="B286" s="7" t="s">
        <v>833</v>
      </c>
      <c r="C286" s="7" t="s">
        <v>834</v>
      </c>
      <c r="D286" s="7" t="s">
        <v>960</v>
      </c>
      <c r="E286" s="7" t="s">
        <v>929</v>
      </c>
      <c r="F286" s="8">
        <v>738046.16</v>
      </c>
      <c r="G286" s="22"/>
      <c r="H286" s="8">
        <f>SUM(OrderBal22[[#This Row],[Annual
(Actual)]:[Unpaid]])</f>
        <v>738046.16</v>
      </c>
    </row>
    <row r="287" spans="1:8" x14ac:dyDescent="0.25">
      <c r="A287" s="7" t="s">
        <v>806</v>
      </c>
      <c r="B287" s="7" t="s">
        <v>807</v>
      </c>
      <c r="C287" s="7" t="s">
        <v>808</v>
      </c>
      <c r="D287" s="7" t="s">
        <v>960</v>
      </c>
      <c r="E287" s="7" t="s">
        <v>929</v>
      </c>
      <c r="F287" s="8">
        <v>276995</v>
      </c>
      <c r="G287" s="22"/>
      <c r="H287" s="8">
        <f>SUM(OrderBal22[[#This Row],[Annual
(Actual)]:[Unpaid]])</f>
        <v>276995</v>
      </c>
    </row>
    <row r="288" spans="1:8" x14ac:dyDescent="0.25">
      <c r="A288" s="7" t="s">
        <v>809</v>
      </c>
      <c r="B288" s="7" t="s">
        <v>810</v>
      </c>
      <c r="C288" s="7" t="s">
        <v>811</v>
      </c>
      <c r="D288" s="7" t="s">
        <v>960</v>
      </c>
      <c r="E288" s="7" t="s">
        <v>929</v>
      </c>
      <c r="F288" s="8">
        <v>38312.6</v>
      </c>
      <c r="G288" s="22"/>
      <c r="H288" s="8">
        <f>SUM(OrderBal22[[#This Row],[Annual
(Actual)]:[Unpaid]])</f>
        <v>38312.6</v>
      </c>
    </row>
    <row r="289" spans="1:8" x14ac:dyDescent="0.25">
      <c r="A289" s="7" t="s">
        <v>835</v>
      </c>
      <c r="B289" s="7" t="s">
        <v>836</v>
      </c>
      <c r="C289" s="7" t="s">
        <v>837</v>
      </c>
      <c r="D289" s="7" t="s">
        <v>960</v>
      </c>
      <c r="E289" s="7" t="s">
        <v>929</v>
      </c>
      <c r="F289" s="8">
        <v>124121.63</v>
      </c>
      <c r="G289" s="22"/>
      <c r="H289" s="8">
        <f>SUM(OrderBal22[[#This Row],[Annual
(Actual)]:[Unpaid]])</f>
        <v>124121.63</v>
      </c>
    </row>
    <row r="290" spans="1:8" x14ac:dyDescent="0.25">
      <c r="A290" s="7" t="s">
        <v>838</v>
      </c>
      <c r="B290" s="7" t="s">
        <v>839</v>
      </c>
      <c r="C290" s="7" t="s">
        <v>840</v>
      </c>
      <c r="D290" s="7" t="s">
        <v>960</v>
      </c>
      <c r="E290" s="7" t="s">
        <v>929</v>
      </c>
      <c r="F290" s="8">
        <v>260978.14</v>
      </c>
      <c r="G290" s="22"/>
      <c r="H290" s="8">
        <f>SUM(OrderBal22[[#This Row],[Annual
(Actual)]:[Unpaid]])</f>
        <v>260978.14</v>
      </c>
    </row>
    <row r="291" spans="1:8" x14ac:dyDescent="0.25">
      <c r="A291" s="7" t="s">
        <v>853</v>
      </c>
      <c r="B291" s="7" t="s">
        <v>854</v>
      </c>
      <c r="C291" s="7" t="s">
        <v>840</v>
      </c>
      <c r="D291" s="7" t="s">
        <v>960</v>
      </c>
      <c r="E291" s="7" t="s">
        <v>929</v>
      </c>
      <c r="F291" s="8">
        <v>-0.04</v>
      </c>
      <c r="G291" s="22"/>
      <c r="H291" s="8">
        <f>SUM(OrderBal22[[#This Row],[Annual
(Actual)]:[Unpaid]])</f>
        <v>-0.04</v>
      </c>
    </row>
    <row r="292" spans="1:8" x14ac:dyDescent="0.25">
      <c r="A292" s="7" t="s">
        <v>855</v>
      </c>
      <c r="B292" s="7" t="s">
        <v>856</v>
      </c>
      <c r="C292" s="7" t="s">
        <v>857</v>
      </c>
      <c r="D292" s="7" t="s">
        <v>960</v>
      </c>
      <c r="E292" s="7" t="s">
        <v>929</v>
      </c>
      <c r="F292" s="8">
        <v>396093.86</v>
      </c>
      <c r="G292" s="22"/>
      <c r="H292" s="8">
        <f>SUM(OrderBal22[[#This Row],[Annual
(Actual)]:[Unpaid]])</f>
        <v>396093.86</v>
      </c>
    </row>
    <row r="293" spans="1:8" x14ac:dyDescent="0.25">
      <c r="A293" s="7" t="s">
        <v>861</v>
      </c>
      <c r="B293" s="7" t="s">
        <v>862</v>
      </c>
      <c r="C293" s="7" t="s">
        <v>863</v>
      </c>
      <c r="D293" s="7" t="s">
        <v>960</v>
      </c>
      <c r="E293" s="7" t="s">
        <v>929</v>
      </c>
      <c r="F293" s="8">
        <v>48070</v>
      </c>
      <c r="G293" s="22"/>
      <c r="H293" s="8">
        <f>SUM(OrderBal22[[#This Row],[Annual
(Actual)]:[Unpaid]])</f>
        <v>48070</v>
      </c>
    </row>
    <row r="294" spans="1:8" x14ac:dyDescent="0.25">
      <c r="A294" s="7" t="s">
        <v>864</v>
      </c>
      <c r="B294" s="7" t="s">
        <v>865</v>
      </c>
      <c r="C294" s="7" t="s">
        <v>866</v>
      </c>
      <c r="D294" s="7" t="s">
        <v>960</v>
      </c>
      <c r="E294" s="7" t="s">
        <v>881</v>
      </c>
      <c r="F294" s="8">
        <v>8333.33</v>
      </c>
      <c r="G294" s="22"/>
      <c r="H294" s="8">
        <f>SUM(OrderBal22[[#This Row],[Annual
(Actual)]:[Unpaid]])</f>
        <v>8333.33</v>
      </c>
    </row>
    <row r="295" spans="1:8" x14ac:dyDescent="0.25">
      <c r="A295" s="7" t="s">
        <v>871</v>
      </c>
      <c r="B295" s="7" t="s">
        <v>872</v>
      </c>
      <c r="C295" s="7" t="s">
        <v>873</v>
      </c>
      <c r="D295" s="7" t="s">
        <v>960</v>
      </c>
      <c r="E295" s="7" t="s">
        <v>929</v>
      </c>
      <c r="F295" s="8">
        <v>177781.21</v>
      </c>
      <c r="G295" s="22"/>
      <c r="H295" s="8">
        <f>SUM(OrderBal22[[#This Row],[Annual
(Actual)]:[Unpaid]])</f>
        <v>177781.21</v>
      </c>
    </row>
    <row r="296" spans="1:8" x14ac:dyDescent="0.25">
      <c r="A296" s="7" t="s">
        <v>874</v>
      </c>
      <c r="B296" s="7" t="s">
        <v>875</v>
      </c>
      <c r="C296" s="7" t="s">
        <v>876</v>
      </c>
      <c r="D296" s="7" t="s">
        <v>938</v>
      </c>
      <c r="E296" s="7" t="s">
        <v>881</v>
      </c>
      <c r="F296" s="8">
        <v>-676.86</v>
      </c>
      <c r="G296" s="22"/>
      <c r="H296" s="8">
        <f>SUM(OrderBal22[[#This Row],[Annual
(Actual)]:[Unpaid]])</f>
        <v>-676.86</v>
      </c>
    </row>
    <row r="297" spans="1:8" x14ac:dyDescent="0.25">
      <c r="A297" s="7" t="s">
        <v>877</v>
      </c>
      <c r="B297" s="7" t="s">
        <v>878</v>
      </c>
      <c r="C297" s="7" t="s">
        <v>879</v>
      </c>
      <c r="D297" s="7" t="s">
        <v>960</v>
      </c>
      <c r="E297" s="7" t="s">
        <v>929</v>
      </c>
      <c r="F297" s="8">
        <v>9554.6</v>
      </c>
      <c r="G297" s="22"/>
      <c r="H297" s="8">
        <f>SUM(OrderBal22[[#This Row],[Annual
(Actual)]:[Unpaid]])</f>
        <v>9554.6</v>
      </c>
    </row>
    <row r="298" spans="1:8" x14ac:dyDescent="0.25">
      <c r="A298" s="7" t="s">
        <v>895</v>
      </c>
      <c r="B298" s="7" t="s">
        <v>896</v>
      </c>
      <c r="C298" s="7" t="s">
        <v>897</v>
      </c>
      <c r="D298" s="7" t="s">
        <v>960</v>
      </c>
      <c r="E298" s="7" t="s">
        <v>929</v>
      </c>
      <c r="F298" s="8">
        <v>61141.34</v>
      </c>
      <c r="G298" s="22"/>
      <c r="H298" s="8">
        <f>SUM(OrderBal22[[#This Row],[Annual
(Actual)]:[Unpaid]])</f>
        <v>61141.34</v>
      </c>
    </row>
    <row r="299" spans="1:8" x14ac:dyDescent="0.25">
      <c r="A299" s="7" t="s">
        <v>888</v>
      </c>
      <c r="B299" s="7" t="s">
        <v>889</v>
      </c>
      <c r="C299" s="7" t="s">
        <v>890</v>
      </c>
      <c r="D299" s="7" t="s">
        <v>960</v>
      </c>
      <c r="E299" s="7" t="s">
        <v>929</v>
      </c>
      <c r="F299" s="8">
        <v>105352.65</v>
      </c>
      <c r="G299" s="22"/>
      <c r="H299" s="8">
        <f>SUM(OrderBal22[[#This Row],[Annual
(Actual)]:[Unpaid]])</f>
        <v>105352.65</v>
      </c>
    </row>
    <row r="300" spans="1:8" x14ac:dyDescent="0.25">
      <c r="A300" s="7" t="s">
        <v>898</v>
      </c>
      <c r="B300" s="7" t="s">
        <v>899</v>
      </c>
      <c r="C300" s="7" t="s">
        <v>900</v>
      </c>
      <c r="D300" s="7" t="s">
        <v>960</v>
      </c>
      <c r="E300" s="7" t="s">
        <v>929</v>
      </c>
      <c r="F300" s="8">
        <v>59146.879999999997</v>
      </c>
      <c r="G300" s="22"/>
      <c r="H300" s="8">
        <f>SUM(OrderBal22[[#This Row],[Annual
(Actual)]:[Unpaid]])</f>
        <v>59146.879999999997</v>
      </c>
    </row>
    <row r="301" spans="1:8" x14ac:dyDescent="0.25">
      <c r="A301" s="7" t="s">
        <v>934</v>
      </c>
      <c r="B301" s="7" t="s">
        <v>935</v>
      </c>
      <c r="C301" s="7" t="s">
        <v>936</v>
      </c>
      <c r="D301" s="7" t="s">
        <v>960</v>
      </c>
      <c r="E301" s="7" t="s">
        <v>929</v>
      </c>
      <c r="F301" s="8">
        <v>306117.34999999998</v>
      </c>
      <c r="G301" s="22"/>
      <c r="H301" s="8">
        <f>SUM(OrderBal22[[#This Row],[Annual
(Actual)]:[Unpaid]])</f>
        <v>306117.34999999998</v>
      </c>
    </row>
    <row r="302" spans="1:8" x14ac:dyDescent="0.25">
      <c r="A302" s="7" t="s">
        <v>904</v>
      </c>
      <c r="B302" s="7" t="s">
        <v>905</v>
      </c>
      <c r="C302" s="7" t="s">
        <v>906</v>
      </c>
      <c r="D302" s="7" t="s">
        <v>913</v>
      </c>
      <c r="E302" s="7" t="s">
        <v>929</v>
      </c>
      <c r="F302" s="8">
        <v>327174.78000000003</v>
      </c>
      <c r="G302" s="22"/>
      <c r="H302" s="8">
        <f>SUM(OrderBal22[[#This Row],[Annual
(Actual)]:[Unpaid]])</f>
        <v>327174.78000000003</v>
      </c>
    </row>
    <row r="303" spans="1:8" x14ac:dyDescent="0.25">
      <c r="A303" s="7" t="s">
        <v>907</v>
      </c>
      <c r="B303" s="7" t="s">
        <v>908</v>
      </c>
      <c r="C303" s="7" t="s">
        <v>909</v>
      </c>
      <c r="D303" s="7" t="s">
        <v>913</v>
      </c>
      <c r="E303" s="7" t="s">
        <v>910</v>
      </c>
      <c r="F303" s="8">
        <v>315000</v>
      </c>
      <c r="G303" s="22"/>
      <c r="H303" s="8">
        <f>SUM(OrderBal22[[#This Row],[Annual
(Actual)]:[Unpaid]])</f>
        <v>315000</v>
      </c>
    </row>
    <row r="304" spans="1:8" x14ac:dyDescent="0.25">
      <c r="A304" s="7" t="s">
        <v>922</v>
      </c>
      <c r="B304" s="7" t="s">
        <v>923</v>
      </c>
      <c r="C304" s="7" t="s">
        <v>924</v>
      </c>
      <c r="D304" s="7" t="s">
        <v>960</v>
      </c>
      <c r="E304" s="7" t="s">
        <v>881</v>
      </c>
      <c r="F304" s="8">
        <v>157827.13</v>
      </c>
      <c r="G304" s="22"/>
      <c r="H304" s="8">
        <f>SUM(OrderBal22[[#This Row],[Annual
(Actual)]:[Unpaid]])</f>
        <v>157827.13</v>
      </c>
    </row>
    <row r="305" spans="1:8" x14ac:dyDescent="0.25">
      <c r="A305" s="7" t="s">
        <v>925</v>
      </c>
      <c r="B305" s="7" t="s">
        <v>926</v>
      </c>
      <c r="C305" s="7" t="s">
        <v>927</v>
      </c>
      <c r="D305" s="7" t="s">
        <v>933</v>
      </c>
      <c r="E305" s="7" t="s">
        <v>929</v>
      </c>
      <c r="F305" s="8">
        <v>368492.15</v>
      </c>
      <c r="G305" s="22"/>
      <c r="H305" s="8">
        <f>SUM(OrderBal22[[#This Row],[Annual
(Actual)]:[Unpaid]])</f>
        <v>368492.15</v>
      </c>
    </row>
    <row r="306" spans="1:8" x14ac:dyDescent="0.25">
      <c r="A306" s="7" t="s">
        <v>946</v>
      </c>
      <c r="B306" s="7" t="s">
        <v>947</v>
      </c>
      <c r="C306" s="7" t="s">
        <v>948</v>
      </c>
      <c r="D306" s="7" t="s">
        <v>960</v>
      </c>
      <c r="E306" s="7" t="s">
        <v>949</v>
      </c>
      <c r="F306" s="8">
        <v>395894.68</v>
      </c>
      <c r="G306" s="22"/>
      <c r="H306" s="8">
        <f>SUM(OrderBal22[[#This Row],[Annual
(Actual)]:[Unpaid]])</f>
        <v>395894.68</v>
      </c>
    </row>
    <row r="307" spans="1:8" x14ac:dyDescent="0.25">
      <c r="A307" s="7" t="s">
        <v>965</v>
      </c>
      <c r="B307" s="7" t="s">
        <v>966</v>
      </c>
      <c r="C307" s="7" t="s">
        <v>958</v>
      </c>
      <c r="D307" s="7" t="s">
        <v>457</v>
      </c>
      <c r="E307" s="7" t="s">
        <v>929</v>
      </c>
      <c r="F307" s="8">
        <v>288993.58</v>
      </c>
      <c r="G307" s="22"/>
      <c r="H307" s="8">
        <f>SUM(OrderBal22[[#This Row],[Annual
(Actual)]:[Unpaid]])</f>
        <v>288993.58</v>
      </c>
    </row>
    <row r="308" spans="1:8" x14ac:dyDescent="0.25">
      <c r="A308" s="7" t="s">
        <v>956</v>
      </c>
      <c r="B308" s="7" t="s">
        <v>957</v>
      </c>
      <c r="C308" s="7" t="s">
        <v>958</v>
      </c>
      <c r="D308" s="7" t="s">
        <v>960</v>
      </c>
      <c r="E308" s="7" t="s">
        <v>929</v>
      </c>
      <c r="F308" s="8">
        <v>176540</v>
      </c>
      <c r="G308" s="22"/>
      <c r="H308" s="8">
        <f>SUM(OrderBal22[[#This Row],[Annual
(Actual)]:[Unpaid]])</f>
        <v>176540</v>
      </c>
    </row>
    <row r="309" spans="1:8" x14ac:dyDescent="0.25">
      <c r="A309" s="7" t="s">
        <v>967</v>
      </c>
      <c r="B309" s="7" t="s">
        <v>968</v>
      </c>
      <c r="C309" s="7" t="s">
        <v>969</v>
      </c>
      <c r="D309" s="7" t="s">
        <v>457</v>
      </c>
      <c r="E309" s="7" t="s">
        <v>929</v>
      </c>
      <c r="F309" s="8">
        <v>485478.44</v>
      </c>
      <c r="G309" s="22"/>
      <c r="H309" s="8">
        <f>SUM(OrderBal22[[#This Row],[Annual
(Actual)]:[Unpaid]])</f>
        <v>485478.44</v>
      </c>
    </row>
    <row r="310" spans="1:8" x14ac:dyDescent="0.25">
      <c r="A310" s="7" t="s">
        <v>970</v>
      </c>
      <c r="B310" s="7" t="s">
        <v>971</v>
      </c>
      <c r="C310" s="7" t="s">
        <v>972</v>
      </c>
      <c r="D310" s="7" t="s">
        <v>457</v>
      </c>
      <c r="E310" s="7" t="s">
        <v>881</v>
      </c>
      <c r="F310" s="8">
        <v>389802.78</v>
      </c>
      <c r="G310" s="22"/>
      <c r="H310" s="8">
        <f>SUM(OrderBal22[[#This Row],[Annual
(Actual)]:[Unpaid]])</f>
        <v>389802.78</v>
      </c>
    </row>
    <row r="311" spans="1:8" x14ac:dyDescent="0.25">
      <c r="A311" s="7" t="s">
        <v>973</v>
      </c>
      <c r="B311" s="7" t="s">
        <v>974</v>
      </c>
      <c r="C311" s="7" t="s">
        <v>972</v>
      </c>
      <c r="D311" s="7" t="s">
        <v>457</v>
      </c>
      <c r="E311" s="7" t="s">
        <v>881</v>
      </c>
      <c r="F311" s="8">
        <v>421575</v>
      </c>
      <c r="G311" s="22"/>
      <c r="H311" s="8">
        <f>SUM(OrderBal22[[#This Row],[Annual
(Actual)]:[Unpaid]])</f>
        <v>421575</v>
      </c>
    </row>
    <row r="312" spans="1:8" x14ac:dyDescent="0.25">
      <c r="A312" s="7" t="s">
        <v>975</v>
      </c>
      <c r="B312" s="7" t="s">
        <v>976</v>
      </c>
      <c r="C312" s="7" t="s">
        <v>977</v>
      </c>
      <c r="D312" s="7" t="s">
        <v>457</v>
      </c>
      <c r="E312" s="7" t="s">
        <v>48</v>
      </c>
      <c r="F312" s="8">
        <v>-38075.32</v>
      </c>
      <c r="G312" s="22"/>
      <c r="H312" s="8">
        <f>SUM(OrderBal22[[#This Row],[Annual
(Actual)]:[Unpaid]])</f>
        <v>-38075.32</v>
      </c>
    </row>
    <row r="313" spans="1:8" x14ac:dyDescent="0.25">
      <c r="A313" s="7" t="s">
        <v>978</v>
      </c>
      <c r="B313" s="7" t="s">
        <v>979</v>
      </c>
      <c r="C313" s="7" t="s">
        <v>977</v>
      </c>
      <c r="D313" s="7" t="s">
        <v>457</v>
      </c>
      <c r="E313" s="7" t="s">
        <v>929</v>
      </c>
      <c r="F313" s="16">
        <v>166668.75</v>
      </c>
      <c r="G313" s="22"/>
      <c r="H313" s="8">
        <f>SUM(OrderBal22[[#This Row],[Annual
(Actual)]:[Unpaid]])</f>
        <v>166668.75</v>
      </c>
    </row>
    <row r="314" spans="1:8" x14ac:dyDescent="0.25">
      <c r="A314" s="17"/>
      <c r="B314" s="17"/>
      <c r="C314" s="18"/>
      <c r="D314" s="19"/>
      <c r="E314" s="17"/>
      <c r="F314" s="20">
        <f>SUBTOTAL(109,OrderBal22[Annual
(Actual)])</f>
        <v>164834773.42000011</v>
      </c>
      <c r="G314" s="20">
        <f>SUBTOTAL(109,OrderBal22[Unpaid])</f>
        <v>0</v>
      </c>
      <c r="H314" s="20">
        <f>SUBTOTAL(109,OrderBal22[Bal as of 07/31/2023])</f>
        <v>164834773.42000011</v>
      </c>
    </row>
    <row r="315" spans="1:8" ht="13" x14ac:dyDescent="0.3">
      <c r="A315" s="30" t="s">
        <v>919</v>
      </c>
      <c r="B315" s="30"/>
      <c r="C315" s="30"/>
      <c r="D315" s="30"/>
      <c r="E315" s="30"/>
      <c r="F315" s="30"/>
      <c r="G315" s="31"/>
      <c r="H315" s="32"/>
    </row>
  </sheetData>
  <pageMargins left="0" right="0" top="0.25" bottom="0.25" header="0.3" footer="0.3"/>
  <pageSetup paperSize="5" fitToHeight="0" orientation="landscape" r:id="rId1"/>
  <headerFooter>
    <oddHeader>&amp;RFERC-TO21_DR_SixCities-PGE-01-AU.21_Atch02</oddHeader>
  </headerFooter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F0A351-7D50-4800-A292-4F45A80C2EA5}">
  <sheetPr>
    <pageSetUpPr fitToPage="1"/>
  </sheetPr>
  <dimension ref="A1:H309"/>
  <sheetViews>
    <sheetView tabSelected="1" topLeftCell="B279" zoomScaleNormal="100" workbookViewId="0">
      <selection activeCell="C28" sqref="C28"/>
    </sheetView>
  </sheetViews>
  <sheetFormatPr defaultRowHeight="12.5" outlineLevelCol="1" x14ac:dyDescent="0.25"/>
  <cols>
    <col min="1" max="1" width="11" customWidth="1"/>
    <col min="2" max="2" width="37" bestFit="1" customWidth="1"/>
    <col min="3" max="3" width="15.7265625" customWidth="1"/>
    <col min="4" max="4" width="14.7265625" customWidth="1" outlineLevel="1"/>
    <col min="5" max="5" width="28.7265625" customWidth="1" outlineLevel="1"/>
    <col min="6" max="6" width="16.7265625" customWidth="1"/>
    <col min="7" max="7" width="16.81640625" bestFit="1" customWidth="1" outlineLevel="1"/>
    <col min="8" max="8" width="20" customWidth="1"/>
  </cols>
  <sheetData>
    <row r="1" spans="1:8" s="1" customFormat="1" ht="20" x14ac:dyDescent="0.25">
      <c r="B1"/>
      <c r="F1" s="2" t="s">
        <v>0</v>
      </c>
      <c r="G1" s="2" t="s">
        <v>1</v>
      </c>
      <c r="H1" s="2" t="s">
        <v>2</v>
      </c>
    </row>
    <row r="4" spans="1:8" s="21" customFormat="1" ht="13" x14ac:dyDescent="0.3">
      <c r="A4" s="3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5" t="s">
        <v>8</v>
      </c>
      <c r="G4" s="4" t="s">
        <v>9</v>
      </c>
      <c r="H4" s="6" t="s">
        <v>950</v>
      </c>
    </row>
    <row r="5" spans="1:8" x14ac:dyDescent="0.25">
      <c r="A5" s="7" t="s">
        <v>503</v>
      </c>
      <c r="B5" s="7" t="s">
        <v>10</v>
      </c>
      <c r="C5" s="7" t="s">
        <v>11</v>
      </c>
      <c r="D5" s="7" t="s">
        <v>938</v>
      </c>
      <c r="E5" s="7" t="s">
        <v>929</v>
      </c>
      <c r="F5" s="8">
        <v>13342970.960000001</v>
      </c>
      <c r="G5" s="9">
        <v>-13256942.27</v>
      </c>
      <c r="H5" s="8">
        <f>SUM(OrderBal21[[#This Row],[Annual
(Actual)]:[Unpaid]])</f>
        <v>86028.690000001341</v>
      </c>
    </row>
    <row r="6" spans="1:8" x14ac:dyDescent="0.25">
      <c r="A6" s="7" t="s">
        <v>505</v>
      </c>
      <c r="B6" s="7" t="s">
        <v>14</v>
      </c>
      <c r="C6" s="7" t="s">
        <v>15</v>
      </c>
      <c r="D6" s="7" t="s">
        <v>938</v>
      </c>
      <c r="E6" s="7" t="s">
        <v>929</v>
      </c>
      <c r="F6" s="8">
        <v>749729.22</v>
      </c>
      <c r="G6" s="9"/>
      <c r="H6" s="8">
        <f>SUM(OrderBal21[[#This Row],[Annual
(Actual)]:[Unpaid]])</f>
        <v>749729.22</v>
      </c>
    </row>
    <row r="7" spans="1:8" x14ac:dyDescent="0.25">
      <c r="A7" s="7" t="s">
        <v>506</v>
      </c>
      <c r="B7" s="7" t="s">
        <v>16</v>
      </c>
      <c r="C7" s="7" t="s">
        <v>17</v>
      </c>
      <c r="D7" s="7" t="s">
        <v>938</v>
      </c>
      <c r="E7" s="7" t="s">
        <v>929</v>
      </c>
      <c r="F7" s="8">
        <v>41639.629999999997</v>
      </c>
      <c r="G7" s="9"/>
      <c r="H7" s="8">
        <f>SUM(OrderBal21[[#This Row],[Annual
(Actual)]:[Unpaid]])</f>
        <v>41639.629999999997</v>
      </c>
    </row>
    <row r="8" spans="1:8" x14ac:dyDescent="0.25">
      <c r="A8" s="7" t="s">
        <v>507</v>
      </c>
      <c r="B8" s="7" t="s">
        <v>18</v>
      </c>
      <c r="C8" s="7" t="s">
        <v>19</v>
      </c>
      <c r="D8" s="7" t="s">
        <v>938</v>
      </c>
      <c r="E8" s="7" t="s">
        <v>929</v>
      </c>
      <c r="F8" s="8">
        <v>305299.96000000002</v>
      </c>
      <c r="G8" s="9"/>
      <c r="H8" s="8">
        <f>SUM(OrderBal21[[#This Row],[Annual
(Actual)]:[Unpaid]])</f>
        <v>305299.96000000002</v>
      </c>
    </row>
    <row r="9" spans="1:8" x14ac:dyDescent="0.25">
      <c r="A9" s="7" t="s">
        <v>508</v>
      </c>
      <c r="B9" s="7" t="s">
        <v>20</v>
      </c>
      <c r="C9" s="7" t="s">
        <v>21</v>
      </c>
      <c r="D9" s="7" t="s">
        <v>938</v>
      </c>
      <c r="E9" s="7" t="s">
        <v>929</v>
      </c>
      <c r="F9" s="8">
        <v>63219.32</v>
      </c>
      <c r="G9" s="9"/>
      <c r="H9" s="8">
        <f>SUM(OrderBal21[[#This Row],[Annual
(Actual)]:[Unpaid]])</f>
        <v>63219.32</v>
      </c>
    </row>
    <row r="10" spans="1:8" x14ac:dyDescent="0.25">
      <c r="A10" s="7" t="s">
        <v>509</v>
      </c>
      <c r="B10" s="7" t="s">
        <v>22</v>
      </c>
      <c r="C10" s="7" t="s">
        <v>23</v>
      </c>
      <c r="D10" s="7" t="s">
        <v>938</v>
      </c>
      <c r="E10" s="7" t="s">
        <v>929</v>
      </c>
      <c r="F10" s="8">
        <v>743409.73</v>
      </c>
      <c r="G10" s="9"/>
      <c r="H10" s="8">
        <f>SUM(OrderBal21[[#This Row],[Annual
(Actual)]:[Unpaid]])</f>
        <v>743409.73</v>
      </c>
    </row>
    <row r="11" spans="1:8" x14ac:dyDescent="0.25">
      <c r="A11" s="7" t="s">
        <v>510</v>
      </c>
      <c r="B11" s="7" t="s">
        <v>24</v>
      </c>
      <c r="C11" s="7" t="s">
        <v>25</v>
      </c>
      <c r="D11" s="7" t="s">
        <v>26</v>
      </c>
      <c r="E11" s="7" t="s">
        <v>929</v>
      </c>
      <c r="F11" s="8">
        <v>0.01</v>
      </c>
      <c r="G11" s="9"/>
      <c r="H11" s="8">
        <f>SUM(OrderBal21[[#This Row],[Annual
(Actual)]:[Unpaid]])</f>
        <v>0.01</v>
      </c>
    </row>
    <row r="12" spans="1:8" x14ac:dyDescent="0.25">
      <c r="A12" s="7" t="s">
        <v>511</v>
      </c>
      <c r="B12" s="7" t="s">
        <v>27</v>
      </c>
      <c r="C12" s="7" t="s">
        <v>28</v>
      </c>
      <c r="D12" s="7" t="s">
        <v>938</v>
      </c>
      <c r="E12" s="7" t="s">
        <v>929</v>
      </c>
      <c r="F12" s="8">
        <v>1180350.04</v>
      </c>
      <c r="G12" s="9"/>
      <c r="H12" s="8">
        <f>SUM(OrderBal21[[#This Row],[Annual
(Actual)]:[Unpaid]])</f>
        <v>1180350.04</v>
      </c>
    </row>
    <row r="13" spans="1:8" x14ac:dyDescent="0.25">
      <c r="A13" s="7" t="s">
        <v>512</v>
      </c>
      <c r="B13" s="7" t="s">
        <v>29</v>
      </c>
      <c r="C13" s="7" t="s">
        <v>30</v>
      </c>
      <c r="D13" s="7" t="s">
        <v>938</v>
      </c>
      <c r="E13" s="7" t="s">
        <v>929</v>
      </c>
      <c r="F13" s="8">
        <v>2451202.62</v>
      </c>
      <c r="G13" s="9"/>
      <c r="H13" s="8">
        <f>SUM(OrderBal21[[#This Row],[Annual
(Actual)]:[Unpaid]])</f>
        <v>2451202.62</v>
      </c>
    </row>
    <row r="14" spans="1:8" x14ac:dyDescent="0.25">
      <c r="A14" s="7" t="s">
        <v>513</v>
      </c>
      <c r="B14" s="7" t="s">
        <v>31</v>
      </c>
      <c r="C14" s="7" t="s">
        <v>32</v>
      </c>
      <c r="D14" s="7" t="s">
        <v>938</v>
      </c>
      <c r="E14" s="7" t="s">
        <v>929</v>
      </c>
      <c r="F14" s="8">
        <v>259130.41</v>
      </c>
      <c r="G14" s="9"/>
      <c r="H14" s="8">
        <f>SUM(OrderBal21[[#This Row],[Annual
(Actual)]:[Unpaid]])</f>
        <v>259130.41</v>
      </c>
    </row>
    <row r="15" spans="1:8" x14ac:dyDescent="0.25">
      <c r="A15" s="7" t="s">
        <v>514</v>
      </c>
      <c r="B15" s="7" t="s">
        <v>33</v>
      </c>
      <c r="C15" s="7" t="s">
        <v>34</v>
      </c>
      <c r="D15" s="7" t="s">
        <v>938</v>
      </c>
      <c r="E15" s="7" t="s">
        <v>929</v>
      </c>
      <c r="F15" s="8">
        <v>913653.69</v>
      </c>
      <c r="G15" s="9"/>
      <c r="H15" s="8">
        <f>SUM(OrderBal21[[#This Row],[Annual
(Actual)]:[Unpaid]])</f>
        <v>913653.69</v>
      </c>
    </row>
    <row r="16" spans="1:8" x14ac:dyDescent="0.25">
      <c r="A16" s="7" t="s">
        <v>515</v>
      </c>
      <c r="B16" s="7" t="s">
        <v>35</v>
      </c>
      <c r="C16" s="7" t="s">
        <v>36</v>
      </c>
      <c r="D16" s="7" t="s">
        <v>938</v>
      </c>
      <c r="E16" s="7" t="s">
        <v>929</v>
      </c>
      <c r="F16" s="8">
        <v>998001.76</v>
      </c>
      <c r="G16" s="9"/>
      <c r="H16" s="8">
        <f>SUM(OrderBal21[[#This Row],[Annual
(Actual)]:[Unpaid]])</f>
        <v>998001.76</v>
      </c>
    </row>
    <row r="17" spans="1:8" x14ac:dyDescent="0.25">
      <c r="A17" s="7" t="s">
        <v>516</v>
      </c>
      <c r="B17" s="7" t="s">
        <v>37</v>
      </c>
      <c r="C17" s="7" t="s">
        <v>38</v>
      </c>
      <c r="D17" s="7" t="s">
        <v>938</v>
      </c>
      <c r="E17" s="7" t="s">
        <v>929</v>
      </c>
      <c r="F17" s="8">
        <v>235116.02</v>
      </c>
      <c r="G17" s="9"/>
      <c r="H17" s="8">
        <f>SUM(OrderBal21[[#This Row],[Annual
(Actual)]:[Unpaid]])</f>
        <v>235116.02</v>
      </c>
    </row>
    <row r="18" spans="1:8" x14ac:dyDescent="0.25">
      <c r="A18" s="7" t="s">
        <v>517</v>
      </c>
      <c r="B18" s="7" t="s">
        <v>39</v>
      </c>
      <c r="C18" s="7" t="s">
        <v>40</v>
      </c>
      <c r="D18" s="7" t="s">
        <v>938</v>
      </c>
      <c r="E18" s="7" t="s">
        <v>929</v>
      </c>
      <c r="F18" s="8">
        <v>5425917.6600000001</v>
      </c>
      <c r="G18" s="9"/>
      <c r="H18" s="8">
        <f>SUM(OrderBal21[[#This Row],[Annual
(Actual)]:[Unpaid]])</f>
        <v>5425917.6600000001</v>
      </c>
    </row>
    <row r="19" spans="1:8" x14ac:dyDescent="0.25">
      <c r="A19" s="7" t="s">
        <v>518</v>
      </c>
      <c r="B19" s="7" t="s">
        <v>41</v>
      </c>
      <c r="C19" s="7" t="s">
        <v>42</v>
      </c>
      <c r="D19" s="7" t="s">
        <v>938</v>
      </c>
      <c r="E19" s="7" t="s">
        <v>929</v>
      </c>
      <c r="F19" s="8">
        <v>952418.36</v>
      </c>
      <c r="G19" s="9"/>
      <c r="H19" s="8">
        <f>SUM(OrderBal21[[#This Row],[Annual
(Actual)]:[Unpaid]])</f>
        <v>952418.36</v>
      </c>
    </row>
    <row r="20" spans="1:8" x14ac:dyDescent="0.25">
      <c r="A20" s="7" t="s">
        <v>519</v>
      </c>
      <c r="B20" s="7" t="s">
        <v>43</v>
      </c>
      <c r="C20" s="7" t="s">
        <v>44</v>
      </c>
      <c r="D20" s="7" t="s">
        <v>880</v>
      </c>
      <c r="E20" s="7" t="s">
        <v>929</v>
      </c>
      <c r="F20" s="8">
        <v>-0.31</v>
      </c>
      <c r="G20" s="9"/>
      <c r="H20" s="8">
        <f>SUM(OrderBal21[[#This Row],[Annual
(Actual)]:[Unpaid]])</f>
        <v>-0.31</v>
      </c>
    </row>
    <row r="21" spans="1:8" x14ac:dyDescent="0.25">
      <c r="A21" s="7" t="s">
        <v>520</v>
      </c>
      <c r="B21" s="7" t="s">
        <v>45</v>
      </c>
      <c r="C21" s="7" t="s">
        <v>44</v>
      </c>
      <c r="D21" s="7" t="s">
        <v>938</v>
      </c>
      <c r="E21" s="7" t="s">
        <v>929</v>
      </c>
      <c r="F21" s="8">
        <v>0.06</v>
      </c>
      <c r="G21" s="9"/>
      <c r="H21" s="8">
        <f>SUM(OrderBal21[[#This Row],[Annual
(Actual)]:[Unpaid]])</f>
        <v>0.06</v>
      </c>
    </row>
    <row r="22" spans="1:8" x14ac:dyDescent="0.25">
      <c r="A22" s="7" t="s">
        <v>521</v>
      </c>
      <c r="B22" s="7" t="s">
        <v>46</v>
      </c>
      <c r="C22" s="7" t="s">
        <v>47</v>
      </c>
      <c r="D22" s="7" t="s">
        <v>938</v>
      </c>
      <c r="E22" s="7" t="s">
        <v>48</v>
      </c>
      <c r="F22" s="8">
        <v>1295111.43</v>
      </c>
      <c r="G22" s="9"/>
      <c r="H22" s="8">
        <f>SUM(OrderBal21[[#This Row],[Annual
(Actual)]:[Unpaid]])</f>
        <v>1295111.43</v>
      </c>
    </row>
    <row r="23" spans="1:8" x14ac:dyDescent="0.25">
      <c r="A23" s="7" t="s">
        <v>522</v>
      </c>
      <c r="B23" s="7" t="s">
        <v>49</v>
      </c>
      <c r="C23" s="7" t="s">
        <v>47</v>
      </c>
      <c r="D23" s="7" t="s">
        <v>938</v>
      </c>
      <c r="E23" s="7" t="s">
        <v>48</v>
      </c>
      <c r="F23" s="8">
        <v>425916.64</v>
      </c>
      <c r="G23" s="9"/>
      <c r="H23" s="8">
        <f>SUM(OrderBal21[[#This Row],[Annual
(Actual)]:[Unpaid]])</f>
        <v>425916.64</v>
      </c>
    </row>
    <row r="24" spans="1:8" x14ac:dyDescent="0.25">
      <c r="A24" s="7" t="s">
        <v>523</v>
      </c>
      <c r="B24" s="7" t="s">
        <v>50</v>
      </c>
      <c r="C24" s="7" t="s">
        <v>51</v>
      </c>
      <c r="D24" s="7" t="s">
        <v>938</v>
      </c>
      <c r="E24" s="7" t="s">
        <v>48</v>
      </c>
      <c r="F24" s="8">
        <v>750645.03</v>
      </c>
      <c r="G24" s="9"/>
      <c r="H24" s="8">
        <f>SUM(OrderBal21[[#This Row],[Annual
(Actual)]:[Unpaid]])</f>
        <v>750645.03</v>
      </c>
    </row>
    <row r="25" spans="1:8" x14ac:dyDescent="0.25">
      <c r="A25" s="7" t="s">
        <v>524</v>
      </c>
      <c r="B25" s="7" t="s">
        <v>52</v>
      </c>
      <c r="C25" s="7" t="s">
        <v>53</v>
      </c>
      <c r="D25" s="7" t="s">
        <v>938</v>
      </c>
      <c r="E25" s="7" t="s">
        <v>929</v>
      </c>
      <c r="F25" s="8">
        <v>105464.43</v>
      </c>
      <c r="G25" s="9"/>
      <c r="H25" s="8">
        <f>SUM(OrderBal21[[#This Row],[Annual
(Actual)]:[Unpaid]])</f>
        <v>105464.43</v>
      </c>
    </row>
    <row r="26" spans="1:8" x14ac:dyDescent="0.25">
      <c r="A26" s="7" t="s">
        <v>525</v>
      </c>
      <c r="B26" s="7" t="s">
        <v>54</v>
      </c>
      <c r="C26" s="7" t="s">
        <v>55</v>
      </c>
      <c r="D26" s="7" t="s">
        <v>933</v>
      </c>
      <c r="E26" s="7" t="s">
        <v>779</v>
      </c>
      <c r="F26" s="8">
        <v>4958534.97</v>
      </c>
      <c r="G26" s="9"/>
      <c r="H26" s="8">
        <f>SUM(OrderBal21[[#This Row],[Annual
(Actual)]:[Unpaid]])</f>
        <v>4958534.97</v>
      </c>
    </row>
    <row r="27" spans="1:8" x14ac:dyDescent="0.25">
      <c r="A27" s="7" t="s">
        <v>526</v>
      </c>
      <c r="B27" s="7" t="s">
        <v>58</v>
      </c>
      <c r="C27" s="7" t="s">
        <v>59</v>
      </c>
      <c r="D27" s="7" t="s">
        <v>938</v>
      </c>
      <c r="E27" s="7" t="s">
        <v>780</v>
      </c>
      <c r="F27" s="8">
        <v>573465.79</v>
      </c>
      <c r="G27" s="9"/>
      <c r="H27" s="8">
        <f>SUM(OrderBal21[[#This Row],[Annual
(Actual)]:[Unpaid]])</f>
        <v>573465.79</v>
      </c>
    </row>
    <row r="28" spans="1:8" x14ac:dyDescent="0.25">
      <c r="A28" s="7" t="s">
        <v>527</v>
      </c>
      <c r="B28" s="7" t="s">
        <v>60</v>
      </c>
      <c r="C28" s="7" t="s">
        <v>61</v>
      </c>
      <c r="D28" s="7" t="s">
        <v>938</v>
      </c>
      <c r="E28" s="7" t="s">
        <v>929</v>
      </c>
      <c r="F28" s="8">
        <v>291573.90999999997</v>
      </c>
      <c r="G28" s="9"/>
      <c r="H28" s="8">
        <f>SUM(OrderBal21[[#This Row],[Annual
(Actual)]:[Unpaid]])</f>
        <v>291573.90999999997</v>
      </c>
    </row>
    <row r="29" spans="1:8" x14ac:dyDescent="0.25">
      <c r="A29" s="7" t="s">
        <v>528</v>
      </c>
      <c r="B29" s="7" t="s">
        <v>951</v>
      </c>
      <c r="C29" s="7" t="s">
        <v>63</v>
      </c>
      <c r="D29" s="7" t="s">
        <v>938</v>
      </c>
      <c r="E29" s="7" t="s">
        <v>929</v>
      </c>
      <c r="F29" s="8">
        <v>354322.92</v>
      </c>
      <c r="G29" s="9">
        <v>-354322.92</v>
      </c>
      <c r="H29" s="8">
        <f>SUM(OrderBal21[[#This Row],[Annual
(Actual)]:[Unpaid]])</f>
        <v>0</v>
      </c>
    </row>
    <row r="30" spans="1:8" x14ac:dyDescent="0.25">
      <c r="A30" s="7" t="s">
        <v>529</v>
      </c>
      <c r="B30" s="7" t="s">
        <v>64</v>
      </c>
      <c r="C30" s="7" t="s">
        <v>65</v>
      </c>
      <c r="D30" s="7" t="s">
        <v>938</v>
      </c>
      <c r="E30" s="7" t="s">
        <v>929</v>
      </c>
      <c r="F30" s="8">
        <v>-99463.44</v>
      </c>
      <c r="G30" s="9"/>
      <c r="H30" s="8">
        <f>SUM(OrderBal21[[#This Row],[Annual
(Actual)]:[Unpaid]])</f>
        <v>-99463.44</v>
      </c>
    </row>
    <row r="31" spans="1:8" x14ac:dyDescent="0.25">
      <c r="A31" s="7" t="s">
        <v>530</v>
      </c>
      <c r="B31" s="7" t="s">
        <v>66</v>
      </c>
      <c r="C31" s="7" t="s">
        <v>67</v>
      </c>
      <c r="D31" s="7" t="s">
        <v>938</v>
      </c>
      <c r="E31" s="7" t="s">
        <v>929</v>
      </c>
      <c r="F31" s="8">
        <v>360417.03</v>
      </c>
      <c r="G31" s="9"/>
      <c r="H31" s="8">
        <f>SUM(OrderBal21[[#This Row],[Annual
(Actual)]:[Unpaid]])</f>
        <v>360417.03</v>
      </c>
    </row>
    <row r="32" spans="1:8" x14ac:dyDescent="0.25">
      <c r="A32" s="7" t="s">
        <v>531</v>
      </c>
      <c r="B32" s="7" t="s">
        <v>68</v>
      </c>
      <c r="C32" s="7" t="s">
        <v>69</v>
      </c>
      <c r="D32" s="7" t="s">
        <v>778</v>
      </c>
      <c r="E32" s="7" t="s">
        <v>929</v>
      </c>
      <c r="F32" s="8">
        <v>-0.08</v>
      </c>
      <c r="G32" s="9"/>
      <c r="H32" s="8">
        <f>SUM(OrderBal21[[#This Row],[Annual
(Actual)]:[Unpaid]])</f>
        <v>-0.08</v>
      </c>
    </row>
    <row r="33" spans="1:8" x14ac:dyDescent="0.25">
      <c r="A33" s="7" t="s">
        <v>532</v>
      </c>
      <c r="B33" s="7" t="s">
        <v>70</v>
      </c>
      <c r="C33" s="7" t="s">
        <v>71</v>
      </c>
      <c r="D33" s="7" t="s">
        <v>933</v>
      </c>
      <c r="E33" s="7" t="s">
        <v>779</v>
      </c>
      <c r="F33" s="8">
        <v>7381536.2999999998</v>
      </c>
      <c r="G33" s="9"/>
      <c r="H33" s="8">
        <f>SUM(OrderBal21[[#This Row],[Annual
(Actual)]:[Unpaid]])</f>
        <v>7381536.2999999998</v>
      </c>
    </row>
    <row r="34" spans="1:8" ht="13.5" customHeight="1" x14ac:dyDescent="0.25">
      <c r="A34" s="7" t="s">
        <v>534</v>
      </c>
      <c r="B34" s="7" t="s">
        <v>75</v>
      </c>
      <c r="C34" s="7" t="s">
        <v>76</v>
      </c>
      <c r="D34" s="7" t="s">
        <v>913</v>
      </c>
      <c r="E34" s="7" t="s">
        <v>48</v>
      </c>
      <c r="F34" s="8">
        <v>1924959.99</v>
      </c>
      <c r="G34" s="9"/>
      <c r="H34" s="8">
        <f>SUM(OrderBal21[[#This Row],[Annual
(Actual)]:[Unpaid]])</f>
        <v>1924959.99</v>
      </c>
    </row>
    <row r="35" spans="1:8" x14ac:dyDescent="0.25">
      <c r="A35" s="7" t="s">
        <v>535</v>
      </c>
      <c r="B35" s="7" t="s">
        <v>536</v>
      </c>
      <c r="C35" s="7" t="s">
        <v>537</v>
      </c>
      <c r="D35" s="7" t="s">
        <v>938</v>
      </c>
      <c r="E35" s="7" t="s">
        <v>779</v>
      </c>
      <c r="F35" s="8">
        <v>1083622.68</v>
      </c>
      <c r="G35" s="9"/>
      <c r="H35" s="8">
        <f>SUM(OrderBal21[[#This Row],[Annual
(Actual)]:[Unpaid]])</f>
        <v>1083622.68</v>
      </c>
    </row>
    <row r="36" spans="1:8" x14ac:dyDescent="0.25">
      <c r="A36" s="7" t="s">
        <v>813</v>
      </c>
      <c r="B36" s="7" t="s">
        <v>814</v>
      </c>
      <c r="C36" s="7" t="s">
        <v>815</v>
      </c>
      <c r="D36" s="7" t="s">
        <v>938</v>
      </c>
      <c r="E36" s="7" t="s">
        <v>929</v>
      </c>
      <c r="F36" s="8">
        <v>29684.34</v>
      </c>
      <c r="G36" s="9"/>
      <c r="H36" s="8">
        <f>SUM(OrderBal21[[#This Row],[Annual
(Actual)]:[Unpaid]])</f>
        <v>29684.34</v>
      </c>
    </row>
    <row r="37" spans="1:8" x14ac:dyDescent="0.25">
      <c r="A37" s="7" t="s">
        <v>538</v>
      </c>
      <c r="B37" s="7" t="s">
        <v>77</v>
      </c>
      <c r="C37" s="7" t="s">
        <v>78</v>
      </c>
      <c r="D37" s="7" t="s">
        <v>938</v>
      </c>
      <c r="E37" s="7" t="s">
        <v>929</v>
      </c>
      <c r="F37" s="8">
        <v>200706.37</v>
      </c>
      <c r="G37" s="9"/>
      <c r="H37" s="8">
        <f>SUM(OrderBal21[[#This Row],[Annual
(Actual)]:[Unpaid]])</f>
        <v>200706.37</v>
      </c>
    </row>
    <row r="38" spans="1:8" x14ac:dyDescent="0.25">
      <c r="A38" s="7" t="s">
        <v>539</v>
      </c>
      <c r="B38" s="7" t="s">
        <v>79</v>
      </c>
      <c r="C38" s="7" t="s">
        <v>80</v>
      </c>
      <c r="D38" s="7" t="s">
        <v>913</v>
      </c>
      <c r="E38" s="7" t="s">
        <v>929</v>
      </c>
      <c r="F38" s="8">
        <v>3834.96</v>
      </c>
      <c r="G38" s="9"/>
      <c r="H38" s="8">
        <f>SUM(OrderBal21[[#This Row],[Annual
(Actual)]:[Unpaid]])</f>
        <v>3834.96</v>
      </c>
    </row>
    <row r="39" spans="1:8" x14ac:dyDescent="0.25">
      <c r="A39" s="7" t="s">
        <v>540</v>
      </c>
      <c r="B39" s="7" t="s">
        <v>81</v>
      </c>
      <c r="C39" s="7" t="s">
        <v>82</v>
      </c>
      <c r="D39" s="7" t="s">
        <v>938</v>
      </c>
      <c r="E39" s="7" t="s">
        <v>929</v>
      </c>
      <c r="F39" s="8">
        <v>90379.94</v>
      </c>
      <c r="G39" s="9"/>
      <c r="H39" s="8">
        <f>SUM(OrderBal21[[#This Row],[Annual
(Actual)]:[Unpaid]])</f>
        <v>90379.94</v>
      </c>
    </row>
    <row r="40" spans="1:8" x14ac:dyDescent="0.25">
      <c r="A40" s="7" t="s">
        <v>541</v>
      </c>
      <c r="B40" s="7" t="s">
        <v>83</v>
      </c>
      <c r="C40" s="7" t="s">
        <v>84</v>
      </c>
      <c r="D40" s="7" t="s">
        <v>892</v>
      </c>
      <c r="E40" s="7" t="s">
        <v>929</v>
      </c>
      <c r="F40" s="8">
        <v>-0.02</v>
      </c>
      <c r="G40" s="9"/>
      <c r="H40" s="8">
        <f>SUM(OrderBal21[[#This Row],[Annual
(Actual)]:[Unpaid]])</f>
        <v>-0.02</v>
      </c>
    </row>
    <row r="41" spans="1:8" x14ac:dyDescent="0.25">
      <c r="A41" s="7" t="s">
        <v>542</v>
      </c>
      <c r="B41" s="7" t="s">
        <v>85</v>
      </c>
      <c r="C41" s="7" t="s">
        <v>86</v>
      </c>
      <c r="D41" s="7" t="s">
        <v>938</v>
      </c>
      <c r="E41" s="7" t="s">
        <v>929</v>
      </c>
      <c r="F41" s="8">
        <v>729730.88</v>
      </c>
      <c r="G41" s="9">
        <v>-729730.88</v>
      </c>
      <c r="H41" s="8">
        <f>SUM(OrderBal21[[#This Row],[Annual
(Actual)]:[Unpaid]])</f>
        <v>0</v>
      </c>
    </row>
    <row r="42" spans="1:8" x14ac:dyDescent="0.25">
      <c r="A42" s="7" t="s">
        <v>543</v>
      </c>
      <c r="B42" s="7" t="s">
        <v>87</v>
      </c>
      <c r="C42" s="7" t="s">
        <v>88</v>
      </c>
      <c r="D42" s="7" t="s">
        <v>938</v>
      </c>
      <c r="E42" s="7" t="s">
        <v>929</v>
      </c>
      <c r="F42" s="8">
        <v>3958022.85</v>
      </c>
      <c r="G42" s="9"/>
      <c r="H42" s="8">
        <f>SUM(OrderBal21[[#This Row],[Annual
(Actual)]:[Unpaid]])</f>
        <v>3958022.85</v>
      </c>
    </row>
    <row r="43" spans="1:8" x14ac:dyDescent="0.25">
      <c r="A43" s="7" t="s">
        <v>544</v>
      </c>
      <c r="B43" s="7" t="s">
        <v>89</v>
      </c>
      <c r="C43" s="7" t="s">
        <v>90</v>
      </c>
      <c r="D43" s="7" t="s">
        <v>938</v>
      </c>
      <c r="E43" s="7" t="s">
        <v>881</v>
      </c>
      <c r="F43" s="8">
        <v>42597.94</v>
      </c>
      <c r="G43" s="9"/>
      <c r="H43" s="8">
        <f>SUM(OrderBal21[[#This Row],[Annual
(Actual)]:[Unpaid]])</f>
        <v>42597.94</v>
      </c>
    </row>
    <row r="44" spans="1:8" x14ac:dyDescent="0.25">
      <c r="A44" s="7" t="s">
        <v>545</v>
      </c>
      <c r="B44" s="7" t="s">
        <v>92</v>
      </c>
      <c r="C44" s="7" t="s">
        <v>90</v>
      </c>
      <c r="D44" s="7" t="s">
        <v>938</v>
      </c>
      <c r="E44" s="7" t="s">
        <v>929</v>
      </c>
      <c r="F44" s="8">
        <v>754272.33</v>
      </c>
      <c r="G44" s="9"/>
      <c r="H44" s="8">
        <f>SUM(OrderBal21[[#This Row],[Annual
(Actual)]:[Unpaid]])</f>
        <v>754272.33</v>
      </c>
    </row>
    <row r="45" spans="1:8" x14ac:dyDescent="0.25">
      <c r="A45" s="7" t="s">
        <v>546</v>
      </c>
      <c r="B45" s="7" t="s">
        <v>93</v>
      </c>
      <c r="C45" s="7" t="s">
        <v>94</v>
      </c>
      <c r="D45" s="7" t="s">
        <v>938</v>
      </c>
      <c r="E45" s="7" t="s">
        <v>929</v>
      </c>
      <c r="F45" s="8">
        <v>-0.6</v>
      </c>
      <c r="G45" s="9"/>
      <c r="H45" s="8">
        <f>SUM(OrderBal21[[#This Row],[Annual
(Actual)]:[Unpaid]])</f>
        <v>-0.6</v>
      </c>
    </row>
    <row r="46" spans="1:8" ht="13.5" customHeight="1" x14ac:dyDescent="0.25">
      <c r="A46" s="7" t="s">
        <v>547</v>
      </c>
      <c r="B46" s="7" t="s">
        <v>95</v>
      </c>
      <c r="C46" s="7" t="s">
        <v>96</v>
      </c>
      <c r="D46" s="7" t="s">
        <v>938</v>
      </c>
      <c r="E46" s="7" t="s">
        <v>929</v>
      </c>
      <c r="F46" s="8">
        <v>162413.97</v>
      </c>
      <c r="G46" s="9"/>
      <c r="H46" s="8">
        <f>SUM(OrderBal21[[#This Row],[Annual
(Actual)]:[Unpaid]])</f>
        <v>162413.97</v>
      </c>
    </row>
    <row r="47" spans="1:8" x14ac:dyDescent="0.25">
      <c r="A47" s="7" t="s">
        <v>548</v>
      </c>
      <c r="B47" s="7" t="s">
        <v>97</v>
      </c>
      <c r="C47" s="7" t="s">
        <v>98</v>
      </c>
      <c r="D47" s="7" t="s">
        <v>938</v>
      </c>
      <c r="E47" s="7" t="s">
        <v>929</v>
      </c>
      <c r="F47" s="8">
        <v>76413.36</v>
      </c>
      <c r="G47" s="9"/>
      <c r="H47" s="8">
        <f>SUM(OrderBal21[[#This Row],[Annual
(Actual)]:[Unpaid]])</f>
        <v>76413.36</v>
      </c>
    </row>
    <row r="48" spans="1:8" x14ac:dyDescent="0.25">
      <c r="A48" s="7" t="s">
        <v>549</v>
      </c>
      <c r="B48" s="7" t="s">
        <v>99</v>
      </c>
      <c r="C48" s="7" t="s">
        <v>100</v>
      </c>
      <c r="D48" s="7" t="s">
        <v>938</v>
      </c>
      <c r="E48" s="7" t="s">
        <v>929</v>
      </c>
      <c r="F48" s="8">
        <v>323186.25</v>
      </c>
      <c r="G48" s="9"/>
      <c r="H48" s="8">
        <f>SUM(OrderBal21[[#This Row],[Annual
(Actual)]:[Unpaid]])</f>
        <v>323186.25</v>
      </c>
    </row>
    <row r="49" spans="1:8" x14ac:dyDescent="0.25">
      <c r="A49" s="7" t="s">
        <v>550</v>
      </c>
      <c r="B49" s="7" t="s">
        <v>101</v>
      </c>
      <c r="C49" s="7" t="s">
        <v>102</v>
      </c>
      <c r="D49" s="7" t="s">
        <v>938</v>
      </c>
      <c r="E49" s="7" t="s">
        <v>929</v>
      </c>
      <c r="F49" s="8">
        <v>846482.63</v>
      </c>
      <c r="G49" s="9">
        <v>-196153.66</v>
      </c>
      <c r="H49" s="8">
        <f>SUM(OrderBal21[[#This Row],[Annual
(Actual)]:[Unpaid]])</f>
        <v>650328.97</v>
      </c>
    </row>
    <row r="50" spans="1:8" x14ac:dyDescent="0.25">
      <c r="A50" s="7" t="s">
        <v>551</v>
      </c>
      <c r="B50" s="7" t="s">
        <v>103</v>
      </c>
      <c r="C50" s="7" t="s">
        <v>104</v>
      </c>
      <c r="D50" s="7" t="s">
        <v>913</v>
      </c>
      <c r="E50" s="7" t="s">
        <v>929</v>
      </c>
      <c r="F50" s="8">
        <v>64941.36</v>
      </c>
      <c r="G50" s="9"/>
      <c r="H50" s="8">
        <f>SUM(OrderBal21[[#This Row],[Annual
(Actual)]:[Unpaid]])</f>
        <v>64941.36</v>
      </c>
    </row>
    <row r="51" spans="1:8" x14ac:dyDescent="0.25">
      <c r="A51" s="7" t="s">
        <v>552</v>
      </c>
      <c r="B51" s="7" t="s">
        <v>105</v>
      </c>
      <c r="C51" s="7" t="s">
        <v>106</v>
      </c>
      <c r="D51" s="7" t="s">
        <v>938</v>
      </c>
      <c r="E51" s="7" t="s">
        <v>929</v>
      </c>
      <c r="F51" s="8">
        <v>210312.02</v>
      </c>
      <c r="G51" s="9"/>
      <c r="H51" s="8">
        <f>SUM(OrderBal21[[#This Row],[Annual
(Actual)]:[Unpaid]])</f>
        <v>210312.02</v>
      </c>
    </row>
    <row r="52" spans="1:8" x14ac:dyDescent="0.25">
      <c r="A52" s="7" t="s">
        <v>553</v>
      </c>
      <c r="B52" s="7" t="s">
        <v>107</v>
      </c>
      <c r="C52" s="7" t="s">
        <v>108</v>
      </c>
      <c r="D52" s="7" t="s">
        <v>938</v>
      </c>
      <c r="E52" s="7" t="s">
        <v>929</v>
      </c>
      <c r="F52" s="8">
        <v>112210.2</v>
      </c>
      <c r="G52" s="9"/>
      <c r="H52" s="8">
        <f>SUM(OrderBal21[[#This Row],[Annual
(Actual)]:[Unpaid]])</f>
        <v>112210.2</v>
      </c>
    </row>
    <row r="53" spans="1:8" x14ac:dyDescent="0.25">
      <c r="A53" s="7" t="s">
        <v>554</v>
      </c>
      <c r="B53" s="7" t="s">
        <v>109</v>
      </c>
      <c r="C53" s="7" t="s">
        <v>110</v>
      </c>
      <c r="D53" s="7" t="s">
        <v>938</v>
      </c>
      <c r="E53" s="7" t="s">
        <v>929</v>
      </c>
      <c r="F53" s="8">
        <v>859035.13</v>
      </c>
      <c r="G53" s="9"/>
      <c r="H53" s="8">
        <f>SUM(OrderBal21[[#This Row],[Annual
(Actual)]:[Unpaid]])</f>
        <v>859035.13</v>
      </c>
    </row>
    <row r="54" spans="1:8" x14ac:dyDescent="0.25">
      <c r="A54" s="7" t="s">
        <v>555</v>
      </c>
      <c r="B54" s="7" t="s">
        <v>111</v>
      </c>
      <c r="C54" s="7" t="s">
        <v>112</v>
      </c>
      <c r="D54" s="7" t="s">
        <v>938</v>
      </c>
      <c r="E54" s="7" t="s">
        <v>929</v>
      </c>
      <c r="F54" s="8">
        <v>79117.070000000007</v>
      </c>
      <c r="G54" s="9"/>
      <c r="H54" s="8">
        <f>SUM(OrderBal21[[#This Row],[Annual
(Actual)]:[Unpaid]])</f>
        <v>79117.070000000007</v>
      </c>
    </row>
    <row r="55" spans="1:8" x14ac:dyDescent="0.25">
      <c r="A55" s="7" t="s">
        <v>556</v>
      </c>
      <c r="B55" s="7" t="s">
        <v>113</v>
      </c>
      <c r="C55" s="7" t="s">
        <v>114</v>
      </c>
      <c r="D55" s="7" t="s">
        <v>938</v>
      </c>
      <c r="E55" s="7" t="s">
        <v>881</v>
      </c>
      <c r="F55" s="8">
        <v>83245.11</v>
      </c>
      <c r="G55" s="9"/>
      <c r="H55" s="8">
        <f>SUM(OrderBal21[[#This Row],[Annual
(Actual)]:[Unpaid]])</f>
        <v>83245.11</v>
      </c>
    </row>
    <row r="56" spans="1:8" x14ac:dyDescent="0.25">
      <c r="A56" s="7" t="s">
        <v>557</v>
      </c>
      <c r="B56" s="7" t="s">
        <v>115</v>
      </c>
      <c r="C56" s="7" t="s">
        <v>116</v>
      </c>
      <c r="D56" s="7" t="s">
        <v>880</v>
      </c>
      <c r="E56" s="7" t="s">
        <v>929</v>
      </c>
      <c r="F56" s="8">
        <v>-0.03</v>
      </c>
      <c r="G56" s="9"/>
      <c r="H56" s="8">
        <f>SUM(OrderBal21[[#This Row],[Annual
(Actual)]:[Unpaid]])</f>
        <v>-0.03</v>
      </c>
    </row>
    <row r="57" spans="1:8" x14ac:dyDescent="0.25">
      <c r="A57" s="7" t="s">
        <v>558</v>
      </c>
      <c r="B57" s="7" t="s">
        <v>117</v>
      </c>
      <c r="C57" s="7" t="s">
        <v>118</v>
      </c>
      <c r="D57" s="7" t="s">
        <v>938</v>
      </c>
      <c r="E57" s="7" t="s">
        <v>929</v>
      </c>
      <c r="F57" s="8">
        <v>534637.32999999996</v>
      </c>
      <c r="G57" s="9"/>
      <c r="H57" s="8">
        <f>SUM(OrderBal21[[#This Row],[Annual
(Actual)]:[Unpaid]])</f>
        <v>534637.32999999996</v>
      </c>
    </row>
    <row r="58" spans="1:8" x14ac:dyDescent="0.25">
      <c r="A58" s="7" t="s">
        <v>559</v>
      </c>
      <c r="B58" s="7" t="s">
        <v>119</v>
      </c>
      <c r="C58" s="7" t="s">
        <v>120</v>
      </c>
      <c r="D58" s="7" t="s">
        <v>938</v>
      </c>
      <c r="E58" s="7" t="s">
        <v>929</v>
      </c>
      <c r="F58" s="8">
        <v>189542.5</v>
      </c>
      <c r="G58" s="9"/>
      <c r="H58" s="8">
        <f>SUM(OrderBal21[[#This Row],[Annual
(Actual)]:[Unpaid]])</f>
        <v>189542.5</v>
      </c>
    </row>
    <row r="59" spans="1:8" x14ac:dyDescent="0.25">
      <c r="A59" s="7" t="s">
        <v>560</v>
      </c>
      <c r="B59" s="7" t="s">
        <v>121</v>
      </c>
      <c r="C59" s="7" t="s">
        <v>122</v>
      </c>
      <c r="D59" s="7" t="s">
        <v>938</v>
      </c>
      <c r="E59" s="7" t="s">
        <v>929</v>
      </c>
      <c r="F59" s="8">
        <v>160122</v>
      </c>
      <c r="G59" s="9"/>
      <c r="H59" s="8">
        <f>SUM(OrderBal21[[#This Row],[Annual
(Actual)]:[Unpaid]])</f>
        <v>160122</v>
      </c>
    </row>
    <row r="60" spans="1:8" x14ac:dyDescent="0.25">
      <c r="A60" s="7" t="s">
        <v>561</v>
      </c>
      <c r="B60" s="7" t="s">
        <v>123</v>
      </c>
      <c r="C60" s="7" t="s">
        <v>124</v>
      </c>
      <c r="D60" s="7" t="s">
        <v>938</v>
      </c>
      <c r="E60" s="7" t="s">
        <v>929</v>
      </c>
      <c r="F60" s="8">
        <v>247002.13</v>
      </c>
      <c r="G60" s="9"/>
      <c r="H60" s="8">
        <f>SUM(OrderBal21[[#This Row],[Annual
(Actual)]:[Unpaid]])</f>
        <v>247002.13</v>
      </c>
    </row>
    <row r="61" spans="1:8" x14ac:dyDescent="0.25">
      <c r="A61" s="7" t="s">
        <v>562</v>
      </c>
      <c r="B61" s="7" t="s">
        <v>125</v>
      </c>
      <c r="C61" s="7" t="s">
        <v>126</v>
      </c>
      <c r="D61" s="7" t="s">
        <v>12</v>
      </c>
      <c r="E61" s="7" t="s">
        <v>929</v>
      </c>
      <c r="F61" s="8">
        <v>0.2</v>
      </c>
      <c r="G61" s="9"/>
      <c r="H61" s="8">
        <f>SUM(OrderBal21[[#This Row],[Annual
(Actual)]:[Unpaid]])</f>
        <v>0.2</v>
      </c>
    </row>
    <row r="62" spans="1:8" x14ac:dyDescent="0.25">
      <c r="A62" s="7" t="s">
        <v>563</v>
      </c>
      <c r="B62" s="7" t="s">
        <v>127</v>
      </c>
      <c r="C62" s="7" t="s">
        <v>126</v>
      </c>
      <c r="D62" s="7" t="s">
        <v>938</v>
      </c>
      <c r="E62" s="7" t="s">
        <v>929</v>
      </c>
      <c r="F62" s="8">
        <v>382549.75</v>
      </c>
      <c r="G62" s="9"/>
      <c r="H62" s="8">
        <f>SUM(OrderBal21[[#This Row],[Annual
(Actual)]:[Unpaid]])</f>
        <v>382549.75</v>
      </c>
    </row>
    <row r="63" spans="1:8" x14ac:dyDescent="0.25">
      <c r="A63" s="7" t="s">
        <v>564</v>
      </c>
      <c r="B63" s="7" t="s">
        <v>128</v>
      </c>
      <c r="C63" s="7" t="s">
        <v>126</v>
      </c>
      <c r="D63" s="7" t="s">
        <v>938</v>
      </c>
      <c r="E63" s="7" t="s">
        <v>929</v>
      </c>
      <c r="F63" s="8">
        <v>-0.16</v>
      </c>
      <c r="G63" s="9"/>
      <c r="H63" s="8">
        <f>SUM(OrderBal21[[#This Row],[Annual
(Actual)]:[Unpaid]])</f>
        <v>-0.16</v>
      </c>
    </row>
    <row r="64" spans="1:8" x14ac:dyDescent="0.25">
      <c r="A64" s="7" t="s">
        <v>565</v>
      </c>
      <c r="B64" s="7" t="s">
        <v>129</v>
      </c>
      <c r="C64" s="7" t="s">
        <v>130</v>
      </c>
      <c r="D64" s="7" t="s">
        <v>938</v>
      </c>
      <c r="E64" s="7" t="s">
        <v>929</v>
      </c>
      <c r="F64" s="8">
        <v>123529.52</v>
      </c>
      <c r="G64" s="9"/>
      <c r="H64" s="8">
        <f>SUM(OrderBal21[[#This Row],[Annual
(Actual)]:[Unpaid]])</f>
        <v>123529.52</v>
      </c>
    </row>
    <row r="65" spans="1:8" x14ac:dyDescent="0.25">
      <c r="A65" s="7" t="s">
        <v>914</v>
      </c>
      <c r="B65" s="7" t="s">
        <v>915</v>
      </c>
      <c r="C65" s="7" t="s">
        <v>130</v>
      </c>
      <c r="D65" s="7" t="s">
        <v>938</v>
      </c>
      <c r="E65" s="7" t="s">
        <v>929</v>
      </c>
      <c r="F65" s="8">
        <v>53463.88</v>
      </c>
      <c r="G65" s="9"/>
      <c r="H65" s="8">
        <f>SUM(OrderBal21[[#This Row],[Annual
(Actual)]:[Unpaid]])</f>
        <v>53463.88</v>
      </c>
    </row>
    <row r="66" spans="1:8" x14ac:dyDescent="0.25">
      <c r="A66" s="7" t="s">
        <v>566</v>
      </c>
      <c r="B66" s="7" t="s">
        <v>131</v>
      </c>
      <c r="C66" s="7" t="s">
        <v>130</v>
      </c>
      <c r="D66" s="7" t="s">
        <v>938</v>
      </c>
      <c r="E66" s="7" t="s">
        <v>929</v>
      </c>
      <c r="F66" s="8">
        <v>438440.08</v>
      </c>
      <c r="G66" s="9"/>
      <c r="H66" s="8">
        <f>SUM(OrderBal21[[#This Row],[Annual
(Actual)]:[Unpaid]])</f>
        <v>438440.08</v>
      </c>
    </row>
    <row r="67" spans="1:8" x14ac:dyDescent="0.25">
      <c r="A67" s="7" t="s">
        <v>567</v>
      </c>
      <c r="B67" s="7" t="s">
        <v>952</v>
      </c>
      <c r="C67" s="7" t="s">
        <v>133</v>
      </c>
      <c r="D67" s="7" t="s">
        <v>938</v>
      </c>
      <c r="E67" s="7" t="s">
        <v>929</v>
      </c>
      <c r="F67" s="8">
        <v>166305.06</v>
      </c>
      <c r="G67" s="9">
        <v>-166305.06</v>
      </c>
      <c r="H67" s="8">
        <f>SUM(OrderBal21[[#This Row],[Annual
(Actual)]:[Unpaid]])</f>
        <v>0</v>
      </c>
    </row>
    <row r="68" spans="1:8" x14ac:dyDescent="0.25">
      <c r="A68" s="7" t="s">
        <v>568</v>
      </c>
      <c r="B68" s="7" t="s">
        <v>134</v>
      </c>
      <c r="C68" s="7" t="s">
        <v>135</v>
      </c>
      <c r="D68" s="7" t="s">
        <v>938</v>
      </c>
      <c r="E68" s="7" t="s">
        <v>929</v>
      </c>
      <c r="F68" s="8">
        <v>678495.54</v>
      </c>
      <c r="G68" s="9"/>
      <c r="H68" s="8">
        <f>SUM(OrderBal21[[#This Row],[Annual
(Actual)]:[Unpaid]])</f>
        <v>678495.54</v>
      </c>
    </row>
    <row r="69" spans="1:8" x14ac:dyDescent="0.25">
      <c r="A69" s="7" t="s">
        <v>569</v>
      </c>
      <c r="B69" s="7" t="s">
        <v>136</v>
      </c>
      <c r="C69" s="7" t="s">
        <v>137</v>
      </c>
      <c r="D69" s="7" t="s">
        <v>938</v>
      </c>
      <c r="E69" s="7" t="s">
        <v>881</v>
      </c>
      <c r="F69" s="8">
        <v>145886.29</v>
      </c>
      <c r="G69" s="9"/>
      <c r="H69" s="8">
        <f>SUM(OrderBal21[[#This Row],[Annual
(Actual)]:[Unpaid]])</f>
        <v>145886.29</v>
      </c>
    </row>
    <row r="70" spans="1:8" x14ac:dyDescent="0.25">
      <c r="A70" s="7" t="s">
        <v>570</v>
      </c>
      <c r="B70" s="7" t="s">
        <v>138</v>
      </c>
      <c r="C70" s="7" t="s">
        <v>139</v>
      </c>
      <c r="D70" s="7" t="s">
        <v>938</v>
      </c>
      <c r="E70" s="7" t="s">
        <v>929</v>
      </c>
      <c r="F70" s="8">
        <v>247490.98</v>
      </c>
      <c r="G70" s="9"/>
      <c r="H70" s="8">
        <f>SUM(OrderBal21[[#This Row],[Annual
(Actual)]:[Unpaid]])</f>
        <v>247490.98</v>
      </c>
    </row>
    <row r="71" spans="1:8" x14ac:dyDescent="0.25">
      <c r="A71" s="7" t="s">
        <v>571</v>
      </c>
      <c r="B71" s="7" t="s">
        <v>140</v>
      </c>
      <c r="C71" s="7" t="s">
        <v>141</v>
      </c>
      <c r="D71" s="7" t="s">
        <v>938</v>
      </c>
      <c r="E71" s="7" t="s">
        <v>929</v>
      </c>
      <c r="F71" s="8">
        <v>634473.34</v>
      </c>
      <c r="G71" s="9"/>
      <c r="H71" s="8">
        <f>SUM(OrderBal21[[#This Row],[Annual
(Actual)]:[Unpaid]])</f>
        <v>634473.34</v>
      </c>
    </row>
    <row r="72" spans="1:8" x14ac:dyDescent="0.25">
      <c r="A72" s="7" t="s">
        <v>572</v>
      </c>
      <c r="B72" s="7" t="s">
        <v>142</v>
      </c>
      <c r="C72" s="7" t="s">
        <v>143</v>
      </c>
      <c r="D72" s="7" t="s">
        <v>938</v>
      </c>
      <c r="E72" s="7" t="s">
        <v>929</v>
      </c>
      <c r="F72" s="8">
        <v>299600.05</v>
      </c>
      <c r="G72" s="9"/>
      <c r="H72" s="8">
        <f>SUM(OrderBal21[[#This Row],[Annual
(Actual)]:[Unpaid]])</f>
        <v>299600.05</v>
      </c>
    </row>
    <row r="73" spans="1:8" x14ac:dyDescent="0.25">
      <c r="A73" s="7" t="s">
        <v>573</v>
      </c>
      <c r="B73" s="7" t="s">
        <v>144</v>
      </c>
      <c r="C73" s="7" t="s">
        <v>145</v>
      </c>
      <c r="D73" s="7" t="s">
        <v>146</v>
      </c>
      <c r="E73" s="7" t="s">
        <v>929</v>
      </c>
      <c r="F73" s="8">
        <v>-0.03</v>
      </c>
      <c r="G73" s="9"/>
      <c r="H73" s="8">
        <f>SUM(OrderBal21[[#This Row],[Annual
(Actual)]:[Unpaid]])</f>
        <v>-0.03</v>
      </c>
    </row>
    <row r="74" spans="1:8" x14ac:dyDescent="0.25">
      <c r="A74" s="7" t="s">
        <v>574</v>
      </c>
      <c r="B74" s="7" t="s">
        <v>147</v>
      </c>
      <c r="C74" s="7" t="s">
        <v>148</v>
      </c>
      <c r="D74" s="7" t="s">
        <v>933</v>
      </c>
      <c r="E74" s="7" t="s">
        <v>929</v>
      </c>
      <c r="F74" s="8">
        <v>-3825.74</v>
      </c>
      <c r="G74" s="9"/>
      <c r="H74" s="8">
        <f>SUM(OrderBal21[[#This Row],[Annual
(Actual)]:[Unpaid]])</f>
        <v>-3825.74</v>
      </c>
    </row>
    <row r="75" spans="1:8" x14ac:dyDescent="0.25">
      <c r="A75" s="7" t="s">
        <v>575</v>
      </c>
      <c r="B75" s="7" t="s">
        <v>149</v>
      </c>
      <c r="C75" s="7" t="s">
        <v>150</v>
      </c>
      <c r="D75" s="7" t="s">
        <v>938</v>
      </c>
      <c r="E75" s="7" t="s">
        <v>929</v>
      </c>
      <c r="F75" s="8">
        <v>895482.21</v>
      </c>
      <c r="G75" s="9">
        <v>-899191.48</v>
      </c>
      <c r="H75" s="8">
        <f>SUM(OrderBal21[[#This Row],[Annual
(Actual)]:[Unpaid]])</f>
        <v>-3709.2700000000186</v>
      </c>
    </row>
    <row r="76" spans="1:8" x14ac:dyDescent="0.25">
      <c r="A76" s="7" t="s">
        <v>576</v>
      </c>
      <c r="B76" s="7" t="s">
        <v>151</v>
      </c>
      <c r="C76" s="7" t="s">
        <v>152</v>
      </c>
      <c r="D76" s="7" t="s">
        <v>938</v>
      </c>
      <c r="E76" s="7" t="s">
        <v>881</v>
      </c>
      <c r="F76" s="8">
        <v>780342.36</v>
      </c>
      <c r="G76" s="10"/>
      <c r="H76" s="8">
        <f>SUM(OrderBal21[[#This Row],[Annual
(Actual)]:[Unpaid]])</f>
        <v>780342.36</v>
      </c>
    </row>
    <row r="77" spans="1:8" x14ac:dyDescent="0.25">
      <c r="A77" s="7" t="s">
        <v>939</v>
      </c>
      <c r="B77" s="7" t="s">
        <v>940</v>
      </c>
      <c r="C77" s="7" t="s">
        <v>941</v>
      </c>
      <c r="D77" s="7" t="s">
        <v>938</v>
      </c>
      <c r="E77" s="7" t="s">
        <v>929</v>
      </c>
      <c r="F77" s="8">
        <v>197750.88</v>
      </c>
      <c r="G77" s="10"/>
      <c r="H77" s="8">
        <f>SUM(OrderBal21[[#This Row],[Annual
(Actual)]:[Unpaid]])</f>
        <v>197750.88</v>
      </c>
    </row>
    <row r="78" spans="1:8" x14ac:dyDescent="0.25">
      <c r="A78" s="7" t="s">
        <v>577</v>
      </c>
      <c r="B78" s="7" t="s">
        <v>153</v>
      </c>
      <c r="C78" s="7" t="s">
        <v>154</v>
      </c>
      <c r="D78" s="7" t="s">
        <v>841</v>
      </c>
      <c r="E78" s="7" t="s">
        <v>929</v>
      </c>
      <c r="F78" s="8">
        <v>0.12</v>
      </c>
      <c r="G78" s="11"/>
      <c r="H78" s="8">
        <f>SUM(OrderBal21[[#This Row],[Annual
(Actual)]:[Unpaid]])</f>
        <v>0.12</v>
      </c>
    </row>
    <row r="79" spans="1:8" x14ac:dyDescent="0.25">
      <c r="A79" s="7" t="s">
        <v>578</v>
      </c>
      <c r="B79" s="7" t="s">
        <v>155</v>
      </c>
      <c r="C79" s="7" t="s">
        <v>156</v>
      </c>
      <c r="D79" s="7" t="s">
        <v>880</v>
      </c>
      <c r="E79" s="7" t="s">
        <v>929</v>
      </c>
      <c r="F79" s="8">
        <v>-0.02</v>
      </c>
      <c r="G79" s="9"/>
      <c r="H79" s="8">
        <f>SUM(OrderBal21[[#This Row],[Annual
(Actual)]:[Unpaid]])</f>
        <v>-0.02</v>
      </c>
    </row>
    <row r="80" spans="1:8" x14ac:dyDescent="0.25">
      <c r="A80" s="7" t="s">
        <v>579</v>
      </c>
      <c r="B80" s="7" t="s">
        <v>157</v>
      </c>
      <c r="C80" s="7" t="s">
        <v>158</v>
      </c>
      <c r="D80" s="7" t="s">
        <v>938</v>
      </c>
      <c r="E80" s="7" t="s">
        <v>929</v>
      </c>
      <c r="F80" s="8">
        <v>81187.600000000006</v>
      </c>
      <c r="G80" s="9"/>
      <c r="H80" s="8">
        <f>SUM(OrderBal21[[#This Row],[Annual
(Actual)]:[Unpaid]])</f>
        <v>81187.600000000006</v>
      </c>
    </row>
    <row r="81" spans="1:8" x14ac:dyDescent="0.25">
      <c r="A81" s="7" t="s">
        <v>580</v>
      </c>
      <c r="B81" s="7" t="s">
        <v>159</v>
      </c>
      <c r="C81" s="7" t="s">
        <v>160</v>
      </c>
      <c r="D81" s="7" t="s">
        <v>938</v>
      </c>
      <c r="E81" s="7" t="s">
        <v>929</v>
      </c>
      <c r="F81" s="8">
        <v>793262.44</v>
      </c>
      <c r="G81" s="9"/>
      <c r="H81" s="8">
        <f>SUM(OrderBal21[[#This Row],[Annual
(Actual)]:[Unpaid]])</f>
        <v>793262.44</v>
      </c>
    </row>
    <row r="82" spans="1:8" x14ac:dyDescent="0.25">
      <c r="A82" s="7" t="s">
        <v>581</v>
      </c>
      <c r="B82" s="7" t="s">
        <v>916</v>
      </c>
      <c r="C82" s="7" t="s">
        <v>162</v>
      </c>
      <c r="D82" s="7" t="s">
        <v>912</v>
      </c>
      <c r="E82" s="7" t="s">
        <v>929</v>
      </c>
      <c r="F82" s="8">
        <v>0.13</v>
      </c>
      <c r="G82" s="9"/>
      <c r="H82" s="8">
        <f>SUM(OrderBal21[[#This Row],[Annual
(Actual)]:[Unpaid]])</f>
        <v>0.13</v>
      </c>
    </row>
    <row r="83" spans="1:8" x14ac:dyDescent="0.25">
      <c r="A83" s="7" t="s">
        <v>582</v>
      </c>
      <c r="B83" s="7" t="s">
        <v>163</v>
      </c>
      <c r="C83" s="7" t="s">
        <v>164</v>
      </c>
      <c r="D83" s="7" t="s">
        <v>938</v>
      </c>
      <c r="E83" s="7" t="s">
        <v>929</v>
      </c>
      <c r="F83" s="8">
        <v>169416.08</v>
      </c>
      <c r="G83" s="9"/>
      <c r="H83" s="8">
        <f>SUM(OrderBal21[[#This Row],[Annual
(Actual)]:[Unpaid]])</f>
        <v>169416.08</v>
      </c>
    </row>
    <row r="84" spans="1:8" x14ac:dyDescent="0.25">
      <c r="A84" s="7" t="s">
        <v>583</v>
      </c>
      <c r="B84" s="7" t="s">
        <v>165</v>
      </c>
      <c r="C84" s="7" t="s">
        <v>166</v>
      </c>
      <c r="D84" s="7" t="s">
        <v>938</v>
      </c>
      <c r="E84" s="7" t="s">
        <v>929</v>
      </c>
      <c r="F84" s="8">
        <v>1072500</v>
      </c>
      <c r="G84" s="9"/>
      <c r="H84" s="8">
        <f>SUM(OrderBal21[[#This Row],[Annual
(Actual)]:[Unpaid]])</f>
        <v>1072500</v>
      </c>
    </row>
    <row r="85" spans="1:8" x14ac:dyDescent="0.25">
      <c r="A85" s="7" t="s">
        <v>584</v>
      </c>
      <c r="B85" s="7" t="s">
        <v>167</v>
      </c>
      <c r="C85" s="7" t="s">
        <v>168</v>
      </c>
      <c r="D85" s="7" t="s">
        <v>938</v>
      </c>
      <c r="E85" s="7" t="s">
        <v>929</v>
      </c>
      <c r="F85" s="8">
        <v>64594.99</v>
      </c>
      <c r="G85" s="9"/>
      <c r="H85" s="8">
        <f>SUM(OrderBal21[[#This Row],[Annual
(Actual)]:[Unpaid]])</f>
        <v>64594.99</v>
      </c>
    </row>
    <row r="86" spans="1:8" x14ac:dyDescent="0.25">
      <c r="A86" s="7" t="s">
        <v>585</v>
      </c>
      <c r="B86" s="7" t="s">
        <v>169</v>
      </c>
      <c r="C86" s="7" t="s">
        <v>168</v>
      </c>
      <c r="D86" s="7" t="s">
        <v>938</v>
      </c>
      <c r="E86" s="7" t="s">
        <v>929</v>
      </c>
      <c r="F86" s="8">
        <v>474999.86</v>
      </c>
      <c r="G86" s="9"/>
      <c r="H86" s="8">
        <f>SUM(OrderBal21[[#This Row],[Annual
(Actual)]:[Unpaid]])</f>
        <v>474999.86</v>
      </c>
    </row>
    <row r="87" spans="1:8" x14ac:dyDescent="0.25">
      <c r="A87" s="7" t="s">
        <v>586</v>
      </c>
      <c r="B87" s="7" t="s">
        <v>170</v>
      </c>
      <c r="C87" s="7" t="s">
        <v>171</v>
      </c>
      <c r="D87" s="7" t="s">
        <v>938</v>
      </c>
      <c r="E87" s="7" t="s">
        <v>929</v>
      </c>
      <c r="F87" s="8">
        <v>461742.45</v>
      </c>
      <c r="G87" s="9"/>
      <c r="H87" s="8">
        <f>SUM(OrderBal21[[#This Row],[Annual
(Actual)]:[Unpaid]])</f>
        <v>461742.45</v>
      </c>
    </row>
    <row r="88" spans="1:8" x14ac:dyDescent="0.25">
      <c r="A88" s="7" t="s">
        <v>587</v>
      </c>
      <c r="B88" s="7" t="s">
        <v>172</v>
      </c>
      <c r="C88" s="7" t="s">
        <v>173</v>
      </c>
      <c r="D88" s="7" t="s">
        <v>938</v>
      </c>
      <c r="E88" s="7" t="s">
        <v>929</v>
      </c>
      <c r="F88" s="8">
        <v>77374.59</v>
      </c>
      <c r="G88" s="9"/>
      <c r="H88" s="8">
        <f>SUM(OrderBal21[[#This Row],[Annual
(Actual)]:[Unpaid]])</f>
        <v>77374.59</v>
      </c>
    </row>
    <row r="89" spans="1:8" x14ac:dyDescent="0.25">
      <c r="A89" s="7" t="s">
        <v>589</v>
      </c>
      <c r="B89" s="7" t="s">
        <v>176</v>
      </c>
      <c r="C89" s="7" t="s">
        <v>177</v>
      </c>
      <c r="D89" s="7" t="s">
        <v>812</v>
      </c>
      <c r="E89" s="7" t="s">
        <v>881</v>
      </c>
      <c r="F89" s="8">
        <v>-0.06</v>
      </c>
      <c r="G89" s="9"/>
      <c r="H89" s="8">
        <f>SUM(OrderBal21[[#This Row],[Annual
(Actual)]:[Unpaid]])</f>
        <v>-0.06</v>
      </c>
    </row>
    <row r="90" spans="1:8" x14ac:dyDescent="0.25">
      <c r="A90" s="7" t="s">
        <v>590</v>
      </c>
      <c r="B90" s="7" t="s">
        <v>178</v>
      </c>
      <c r="C90" s="7" t="s">
        <v>179</v>
      </c>
      <c r="D90" s="7" t="s">
        <v>26</v>
      </c>
      <c r="E90" s="7" t="s">
        <v>929</v>
      </c>
      <c r="F90" s="8">
        <v>-0.16</v>
      </c>
      <c r="G90" s="9"/>
      <c r="H90" s="8">
        <f>SUM(OrderBal21[[#This Row],[Annual
(Actual)]:[Unpaid]])</f>
        <v>-0.16</v>
      </c>
    </row>
    <row r="91" spans="1:8" ht="13.5" customHeight="1" x14ac:dyDescent="0.25">
      <c r="A91" s="7" t="s">
        <v>591</v>
      </c>
      <c r="B91" s="7" t="s">
        <v>180</v>
      </c>
      <c r="C91" s="7" t="s">
        <v>181</v>
      </c>
      <c r="D91" s="7" t="s">
        <v>938</v>
      </c>
      <c r="E91" s="7" t="s">
        <v>881</v>
      </c>
      <c r="F91" s="8">
        <v>295368.55</v>
      </c>
      <c r="G91" s="9"/>
      <c r="H91" s="8">
        <f>SUM(OrderBal21[[#This Row],[Annual
(Actual)]:[Unpaid]])</f>
        <v>295368.55</v>
      </c>
    </row>
    <row r="92" spans="1:8" ht="12" customHeight="1" x14ac:dyDescent="0.25">
      <c r="A92" s="7" t="s">
        <v>592</v>
      </c>
      <c r="B92" s="7" t="s">
        <v>182</v>
      </c>
      <c r="C92" s="7" t="s">
        <v>183</v>
      </c>
      <c r="D92" s="7" t="s">
        <v>938</v>
      </c>
      <c r="E92" s="7" t="s">
        <v>929</v>
      </c>
      <c r="F92" s="8">
        <v>287274.68</v>
      </c>
      <c r="G92" s="9"/>
      <c r="H92" s="8">
        <f>SUM(OrderBal21[[#This Row],[Annual
(Actual)]:[Unpaid]])</f>
        <v>287274.68</v>
      </c>
    </row>
    <row r="93" spans="1:8" x14ac:dyDescent="0.25">
      <c r="A93" s="7" t="s">
        <v>824</v>
      </c>
      <c r="B93" s="7" t="s">
        <v>825</v>
      </c>
      <c r="C93" s="7" t="s">
        <v>826</v>
      </c>
      <c r="D93" s="7" t="s">
        <v>938</v>
      </c>
      <c r="E93" s="7" t="s">
        <v>929</v>
      </c>
      <c r="F93" s="8">
        <v>1465038.17</v>
      </c>
      <c r="G93" s="9"/>
      <c r="H93" s="8">
        <f>SUM(OrderBal21[[#This Row],[Annual
(Actual)]:[Unpaid]])</f>
        <v>1465038.17</v>
      </c>
    </row>
    <row r="94" spans="1:8" x14ac:dyDescent="0.25">
      <c r="A94" s="7" t="s">
        <v>593</v>
      </c>
      <c r="B94" s="7" t="s">
        <v>184</v>
      </c>
      <c r="C94" s="7" t="s">
        <v>185</v>
      </c>
      <c r="D94" s="7" t="s">
        <v>938</v>
      </c>
      <c r="E94" s="7" t="s">
        <v>929</v>
      </c>
      <c r="F94" s="8">
        <v>928125.09</v>
      </c>
      <c r="G94" s="9"/>
      <c r="H94" s="8">
        <f>SUM(OrderBal21[[#This Row],[Annual
(Actual)]:[Unpaid]])</f>
        <v>928125.09</v>
      </c>
    </row>
    <row r="95" spans="1:8" x14ac:dyDescent="0.25">
      <c r="A95" s="7" t="s">
        <v>594</v>
      </c>
      <c r="B95" s="7" t="s">
        <v>186</v>
      </c>
      <c r="C95" s="7" t="s">
        <v>187</v>
      </c>
      <c r="D95" s="7" t="s">
        <v>938</v>
      </c>
      <c r="E95" s="7" t="s">
        <v>929</v>
      </c>
      <c r="F95" s="8">
        <v>15833.77</v>
      </c>
      <c r="G95" s="9"/>
      <c r="H95" s="8">
        <f>SUM(OrderBal21[[#This Row],[Annual
(Actual)]:[Unpaid]])</f>
        <v>15833.77</v>
      </c>
    </row>
    <row r="96" spans="1:8" x14ac:dyDescent="0.25">
      <c r="A96" s="7" t="s">
        <v>595</v>
      </c>
      <c r="B96" s="7" t="s">
        <v>188</v>
      </c>
      <c r="C96" s="7" t="s">
        <v>189</v>
      </c>
      <c r="D96" s="7" t="s">
        <v>938</v>
      </c>
      <c r="E96" s="7" t="s">
        <v>929</v>
      </c>
      <c r="F96" s="8">
        <v>74873.070000000007</v>
      </c>
      <c r="G96" s="9"/>
      <c r="H96" s="8">
        <f>SUM(OrderBal21[[#This Row],[Annual
(Actual)]:[Unpaid]])</f>
        <v>74873.070000000007</v>
      </c>
    </row>
    <row r="97" spans="1:8" x14ac:dyDescent="0.25">
      <c r="A97" s="7" t="s">
        <v>596</v>
      </c>
      <c r="B97" s="7" t="s">
        <v>190</v>
      </c>
      <c r="C97" s="7" t="s">
        <v>191</v>
      </c>
      <c r="D97" s="7" t="s">
        <v>938</v>
      </c>
      <c r="E97" s="7" t="s">
        <v>881</v>
      </c>
      <c r="F97" s="8">
        <v>50667.64</v>
      </c>
      <c r="G97" s="9"/>
      <c r="H97" s="8">
        <f>SUM(OrderBal21[[#This Row],[Annual
(Actual)]:[Unpaid]])</f>
        <v>50667.64</v>
      </c>
    </row>
    <row r="98" spans="1:8" x14ac:dyDescent="0.25">
      <c r="A98" s="7" t="s">
        <v>597</v>
      </c>
      <c r="B98" s="7" t="s">
        <v>192</v>
      </c>
      <c r="C98" s="7" t="s">
        <v>193</v>
      </c>
      <c r="D98" s="7" t="s">
        <v>938</v>
      </c>
      <c r="E98" s="7" t="s">
        <v>929</v>
      </c>
      <c r="F98" s="8">
        <v>119365.5</v>
      </c>
      <c r="G98" s="9"/>
      <c r="H98" s="8">
        <f>SUM(OrderBal21[[#This Row],[Annual
(Actual)]:[Unpaid]])</f>
        <v>119365.5</v>
      </c>
    </row>
    <row r="99" spans="1:8" x14ac:dyDescent="0.25">
      <c r="A99" s="7" t="s">
        <v>598</v>
      </c>
      <c r="B99" s="7" t="s">
        <v>194</v>
      </c>
      <c r="C99" s="7" t="s">
        <v>195</v>
      </c>
      <c r="D99" s="7" t="s">
        <v>912</v>
      </c>
      <c r="E99" s="7" t="s">
        <v>929</v>
      </c>
      <c r="F99" s="8">
        <v>128216</v>
      </c>
      <c r="G99" s="9"/>
      <c r="H99" s="8">
        <f>SUM(OrderBal21[[#This Row],[Annual
(Actual)]:[Unpaid]])</f>
        <v>128216</v>
      </c>
    </row>
    <row r="100" spans="1:8" x14ac:dyDescent="0.25">
      <c r="A100" s="7" t="s">
        <v>599</v>
      </c>
      <c r="B100" s="7" t="s">
        <v>196</v>
      </c>
      <c r="C100" s="7" t="s">
        <v>197</v>
      </c>
      <c r="D100" s="7" t="s">
        <v>938</v>
      </c>
      <c r="E100" s="7" t="s">
        <v>48</v>
      </c>
      <c r="F100" s="8">
        <v>449478.24</v>
      </c>
      <c r="G100" s="9"/>
      <c r="H100" s="8">
        <f>SUM(OrderBal21[[#This Row],[Annual
(Actual)]:[Unpaid]])</f>
        <v>449478.24</v>
      </c>
    </row>
    <row r="101" spans="1:8" x14ac:dyDescent="0.25">
      <c r="A101" s="7" t="s">
        <v>601</v>
      </c>
      <c r="B101" s="7" t="s">
        <v>200</v>
      </c>
      <c r="C101" s="7" t="s">
        <v>201</v>
      </c>
      <c r="D101" s="7" t="s">
        <v>938</v>
      </c>
      <c r="E101" s="7" t="s">
        <v>929</v>
      </c>
      <c r="F101" s="8">
        <v>38255.03</v>
      </c>
      <c r="G101" s="9"/>
      <c r="H101" s="8">
        <f>SUM(OrderBal21[[#This Row],[Annual
(Actual)]:[Unpaid]])</f>
        <v>38255.03</v>
      </c>
    </row>
    <row r="102" spans="1:8" x14ac:dyDescent="0.25">
      <c r="A102" s="7" t="s">
        <v>602</v>
      </c>
      <c r="B102" s="7" t="s">
        <v>202</v>
      </c>
      <c r="C102" s="7" t="s">
        <v>203</v>
      </c>
      <c r="D102" s="7" t="s">
        <v>204</v>
      </c>
      <c r="E102" s="7" t="s">
        <v>881</v>
      </c>
      <c r="F102" s="8">
        <v>-0.17</v>
      </c>
      <c r="G102" s="9"/>
      <c r="H102" s="8">
        <f>SUM(OrderBal21[[#This Row],[Annual
(Actual)]:[Unpaid]])</f>
        <v>-0.17</v>
      </c>
    </row>
    <row r="103" spans="1:8" x14ac:dyDescent="0.25">
      <c r="A103" s="7" t="s">
        <v>603</v>
      </c>
      <c r="B103" s="7" t="s">
        <v>205</v>
      </c>
      <c r="C103" s="7" t="s">
        <v>206</v>
      </c>
      <c r="D103" s="7" t="s">
        <v>938</v>
      </c>
      <c r="E103" s="7" t="s">
        <v>48</v>
      </c>
      <c r="F103" s="8">
        <v>96268.51</v>
      </c>
      <c r="G103" s="12"/>
      <c r="H103" s="8">
        <f>SUM(OrderBal21[[#This Row],[Annual
(Actual)]:[Unpaid]])</f>
        <v>96268.51</v>
      </c>
    </row>
    <row r="104" spans="1:8" x14ac:dyDescent="0.25">
      <c r="A104" s="7" t="s">
        <v>604</v>
      </c>
      <c r="B104" s="7" t="s">
        <v>207</v>
      </c>
      <c r="C104" s="7" t="s">
        <v>208</v>
      </c>
      <c r="D104" s="7" t="s">
        <v>938</v>
      </c>
      <c r="E104" s="7" t="s">
        <v>929</v>
      </c>
      <c r="F104" s="8">
        <v>370500.07</v>
      </c>
      <c r="G104" s="9"/>
      <c r="H104" s="8">
        <f>SUM(OrderBal21[[#This Row],[Annual
(Actual)]:[Unpaid]])</f>
        <v>370500.07</v>
      </c>
    </row>
    <row r="105" spans="1:8" x14ac:dyDescent="0.25">
      <c r="A105" s="7" t="s">
        <v>605</v>
      </c>
      <c r="B105" s="7" t="s">
        <v>209</v>
      </c>
      <c r="C105" s="7" t="s">
        <v>208</v>
      </c>
      <c r="D105" s="7" t="s">
        <v>938</v>
      </c>
      <c r="E105" s="7" t="s">
        <v>929</v>
      </c>
      <c r="F105" s="8">
        <v>1096500</v>
      </c>
      <c r="G105" s="9"/>
      <c r="H105" s="8">
        <f>SUM(OrderBal21[[#This Row],[Annual
(Actual)]:[Unpaid]])</f>
        <v>1096500</v>
      </c>
    </row>
    <row r="106" spans="1:8" x14ac:dyDescent="0.25">
      <c r="A106" s="7" t="s">
        <v>606</v>
      </c>
      <c r="B106" s="7" t="s">
        <v>210</v>
      </c>
      <c r="C106" s="7" t="s">
        <v>211</v>
      </c>
      <c r="D106" s="7" t="s">
        <v>938</v>
      </c>
      <c r="E106" s="7" t="s">
        <v>881</v>
      </c>
      <c r="F106" s="8">
        <v>362924.81</v>
      </c>
      <c r="G106" s="9"/>
      <c r="H106" s="8">
        <f>SUM(OrderBal21[[#This Row],[Annual
(Actual)]:[Unpaid]])</f>
        <v>362924.81</v>
      </c>
    </row>
    <row r="107" spans="1:8" x14ac:dyDescent="0.25">
      <c r="A107" s="7" t="s">
        <v>607</v>
      </c>
      <c r="B107" s="7" t="s">
        <v>212</v>
      </c>
      <c r="C107" s="7" t="s">
        <v>213</v>
      </c>
      <c r="D107" s="7" t="s">
        <v>938</v>
      </c>
      <c r="E107" s="7" t="s">
        <v>881</v>
      </c>
      <c r="F107" s="8">
        <v>104463.3</v>
      </c>
      <c r="G107" s="9"/>
      <c r="H107" s="8">
        <f>SUM(OrderBal21[[#This Row],[Annual
(Actual)]:[Unpaid]])</f>
        <v>104463.3</v>
      </c>
    </row>
    <row r="108" spans="1:8" x14ac:dyDescent="0.25">
      <c r="A108" s="7" t="s">
        <v>608</v>
      </c>
      <c r="B108" s="7" t="s">
        <v>214</v>
      </c>
      <c r="C108" s="7" t="s">
        <v>215</v>
      </c>
      <c r="D108" s="7" t="s">
        <v>938</v>
      </c>
      <c r="E108" s="7" t="s">
        <v>929</v>
      </c>
      <c r="F108" s="8">
        <v>72823.070000000007</v>
      </c>
      <c r="G108" s="9"/>
      <c r="H108" s="8">
        <f>SUM(OrderBal21[[#This Row],[Annual
(Actual)]:[Unpaid]])</f>
        <v>72823.070000000007</v>
      </c>
    </row>
    <row r="109" spans="1:8" x14ac:dyDescent="0.25">
      <c r="A109" s="7" t="s">
        <v>609</v>
      </c>
      <c r="B109" s="7" t="s">
        <v>217</v>
      </c>
      <c r="C109" s="7" t="s">
        <v>218</v>
      </c>
      <c r="D109" s="7" t="s">
        <v>938</v>
      </c>
      <c r="E109" s="7" t="s">
        <v>929</v>
      </c>
      <c r="F109" s="8">
        <v>166868.85</v>
      </c>
      <c r="G109" s="9"/>
      <c r="H109" s="8">
        <f>SUM(OrderBal21[[#This Row],[Annual
(Actual)]:[Unpaid]])</f>
        <v>166868.85</v>
      </c>
    </row>
    <row r="110" spans="1:8" x14ac:dyDescent="0.25">
      <c r="A110" s="7" t="s">
        <v>610</v>
      </c>
      <c r="B110" s="7" t="s">
        <v>219</v>
      </c>
      <c r="C110" s="7" t="s">
        <v>220</v>
      </c>
      <c r="D110" s="7" t="s">
        <v>938</v>
      </c>
      <c r="E110" s="7" t="s">
        <v>929</v>
      </c>
      <c r="F110" s="8">
        <v>242434.99</v>
      </c>
      <c r="G110" s="9"/>
      <c r="H110" s="8">
        <f>SUM(OrderBal21[[#This Row],[Annual
(Actual)]:[Unpaid]])</f>
        <v>242434.99</v>
      </c>
    </row>
    <row r="111" spans="1:8" x14ac:dyDescent="0.25">
      <c r="A111" s="7" t="s">
        <v>611</v>
      </c>
      <c r="B111" s="7" t="s">
        <v>221</v>
      </c>
      <c r="C111" s="7" t="s">
        <v>222</v>
      </c>
      <c r="D111" s="7" t="s">
        <v>938</v>
      </c>
      <c r="E111" s="7" t="s">
        <v>929</v>
      </c>
      <c r="F111" s="8">
        <v>349082.54</v>
      </c>
      <c r="G111" s="9"/>
      <c r="H111" s="8">
        <f>SUM(OrderBal21[[#This Row],[Annual
(Actual)]:[Unpaid]])</f>
        <v>349082.54</v>
      </c>
    </row>
    <row r="112" spans="1:8" x14ac:dyDescent="0.25">
      <c r="A112" s="7" t="s">
        <v>612</v>
      </c>
      <c r="B112" s="7" t="s">
        <v>223</v>
      </c>
      <c r="C112" s="7" t="s">
        <v>224</v>
      </c>
      <c r="D112" s="7" t="s">
        <v>913</v>
      </c>
      <c r="E112" s="7" t="s">
        <v>929</v>
      </c>
      <c r="F112" s="8">
        <v>-0.12</v>
      </c>
      <c r="G112" s="9"/>
      <c r="H112" s="8">
        <f>SUM(OrderBal21[[#This Row],[Annual
(Actual)]:[Unpaid]])</f>
        <v>-0.12</v>
      </c>
    </row>
    <row r="113" spans="1:8" x14ac:dyDescent="0.25">
      <c r="A113" s="7" t="s">
        <v>781</v>
      </c>
      <c r="B113" s="7" t="s">
        <v>782</v>
      </c>
      <c r="C113" s="7" t="s">
        <v>783</v>
      </c>
      <c r="D113" s="7" t="s">
        <v>938</v>
      </c>
      <c r="E113" s="7" t="s">
        <v>881</v>
      </c>
      <c r="F113" s="8">
        <v>149781.15</v>
      </c>
      <c r="G113" s="9"/>
      <c r="H113" s="8">
        <f>SUM(OrderBal21[[#This Row],[Annual
(Actual)]:[Unpaid]])</f>
        <v>149781.15</v>
      </c>
    </row>
    <row r="114" spans="1:8" x14ac:dyDescent="0.25">
      <c r="A114" s="7" t="s">
        <v>613</v>
      </c>
      <c r="B114" s="7" t="s">
        <v>225</v>
      </c>
      <c r="C114" s="7" t="s">
        <v>226</v>
      </c>
      <c r="D114" s="7" t="s">
        <v>938</v>
      </c>
      <c r="E114" s="7" t="s">
        <v>929</v>
      </c>
      <c r="F114" s="8">
        <v>997436.37</v>
      </c>
      <c r="G114" s="9"/>
      <c r="H114" s="8">
        <f>SUM(OrderBal21[[#This Row],[Annual
(Actual)]:[Unpaid]])</f>
        <v>997436.37</v>
      </c>
    </row>
    <row r="115" spans="1:8" x14ac:dyDescent="0.25">
      <c r="A115" s="7" t="s">
        <v>614</v>
      </c>
      <c r="B115" s="7" t="s">
        <v>227</v>
      </c>
      <c r="C115" s="7" t="s">
        <v>228</v>
      </c>
      <c r="D115" s="7" t="s">
        <v>938</v>
      </c>
      <c r="E115" s="7" t="s">
        <v>929</v>
      </c>
      <c r="F115" s="8">
        <v>82445.600000000006</v>
      </c>
      <c r="G115" s="9"/>
      <c r="H115" s="8">
        <f>SUM(OrderBal21[[#This Row],[Annual
(Actual)]:[Unpaid]])</f>
        <v>82445.600000000006</v>
      </c>
    </row>
    <row r="116" spans="1:8" x14ac:dyDescent="0.25">
      <c r="A116" s="7" t="s">
        <v>615</v>
      </c>
      <c r="B116" s="7" t="s">
        <v>229</v>
      </c>
      <c r="C116" s="7" t="s">
        <v>230</v>
      </c>
      <c r="D116" s="7" t="s">
        <v>938</v>
      </c>
      <c r="E116" s="7" t="s">
        <v>881</v>
      </c>
      <c r="F116" s="8">
        <v>242918.27</v>
      </c>
      <c r="G116" s="9"/>
      <c r="H116" s="8">
        <f>SUM(OrderBal21[[#This Row],[Annual
(Actual)]:[Unpaid]])</f>
        <v>242918.27</v>
      </c>
    </row>
    <row r="117" spans="1:8" x14ac:dyDescent="0.25">
      <c r="A117" s="7" t="s">
        <v>616</v>
      </c>
      <c r="B117" s="7" t="s">
        <v>231</v>
      </c>
      <c r="C117" s="7" t="s">
        <v>232</v>
      </c>
      <c r="D117" s="7" t="s">
        <v>56</v>
      </c>
      <c r="E117" s="7" t="s">
        <v>881</v>
      </c>
      <c r="F117" s="8">
        <v>0.04</v>
      </c>
      <c r="G117" s="9"/>
      <c r="H117" s="8">
        <f>SUM(OrderBal21[[#This Row],[Annual
(Actual)]:[Unpaid]])</f>
        <v>0.04</v>
      </c>
    </row>
    <row r="118" spans="1:8" x14ac:dyDescent="0.25">
      <c r="A118" s="7" t="s">
        <v>617</v>
      </c>
      <c r="B118" s="7" t="s">
        <v>233</v>
      </c>
      <c r="C118" s="7" t="s">
        <v>234</v>
      </c>
      <c r="D118" s="7" t="s">
        <v>938</v>
      </c>
      <c r="E118" s="7" t="s">
        <v>929</v>
      </c>
      <c r="F118" s="8">
        <v>77196.42</v>
      </c>
      <c r="G118" s="9">
        <v>-77196.42</v>
      </c>
      <c r="H118" s="8">
        <f>SUM(OrderBal21[[#This Row],[Annual
(Actual)]:[Unpaid]])</f>
        <v>0</v>
      </c>
    </row>
    <row r="119" spans="1:8" x14ac:dyDescent="0.25">
      <c r="A119" s="7" t="s">
        <v>618</v>
      </c>
      <c r="B119" s="7" t="s">
        <v>235</v>
      </c>
      <c r="C119" s="7" t="s">
        <v>236</v>
      </c>
      <c r="D119" s="7" t="s">
        <v>237</v>
      </c>
      <c r="E119" s="7" t="s">
        <v>929</v>
      </c>
      <c r="F119" s="8">
        <v>11455.11</v>
      </c>
      <c r="G119" s="9"/>
      <c r="H119" s="8">
        <f>SUM(OrderBal21[[#This Row],[Annual
(Actual)]:[Unpaid]])</f>
        <v>11455.11</v>
      </c>
    </row>
    <row r="120" spans="1:8" x14ac:dyDescent="0.25">
      <c r="A120" s="7" t="s">
        <v>619</v>
      </c>
      <c r="B120" s="7" t="s">
        <v>238</v>
      </c>
      <c r="C120" s="7" t="s">
        <v>239</v>
      </c>
      <c r="D120" s="7" t="s">
        <v>938</v>
      </c>
      <c r="E120" s="7" t="s">
        <v>929</v>
      </c>
      <c r="F120" s="8">
        <v>184214.42</v>
      </c>
      <c r="G120" s="9"/>
      <c r="H120" s="8">
        <f>SUM(OrderBal21[[#This Row],[Annual
(Actual)]:[Unpaid]])</f>
        <v>184214.42</v>
      </c>
    </row>
    <row r="121" spans="1:8" x14ac:dyDescent="0.25">
      <c r="A121" s="7" t="s">
        <v>620</v>
      </c>
      <c r="B121" s="7" t="s">
        <v>240</v>
      </c>
      <c r="C121" s="7" t="s">
        <v>241</v>
      </c>
      <c r="D121" s="7" t="s">
        <v>938</v>
      </c>
      <c r="E121" s="7" t="s">
        <v>929</v>
      </c>
      <c r="F121" s="8">
        <v>151200</v>
      </c>
      <c r="G121" s="9"/>
      <c r="H121" s="8">
        <f>SUM(OrderBal21[[#This Row],[Annual
(Actual)]:[Unpaid]])</f>
        <v>151200</v>
      </c>
    </row>
    <row r="122" spans="1:8" x14ac:dyDescent="0.25">
      <c r="A122" s="7" t="s">
        <v>621</v>
      </c>
      <c r="B122" s="7" t="s">
        <v>242</v>
      </c>
      <c r="C122" s="7" t="s">
        <v>243</v>
      </c>
      <c r="D122" s="7" t="s">
        <v>938</v>
      </c>
      <c r="E122" s="7" t="s">
        <v>929</v>
      </c>
      <c r="F122" s="8">
        <v>215525.94</v>
      </c>
      <c r="G122" s="9">
        <v>-215525.94</v>
      </c>
      <c r="H122" s="8">
        <f>SUM(OrderBal21[[#This Row],[Annual
(Actual)]:[Unpaid]])</f>
        <v>0</v>
      </c>
    </row>
    <row r="123" spans="1:8" x14ac:dyDescent="0.25">
      <c r="A123" s="7" t="s">
        <v>622</v>
      </c>
      <c r="B123" s="7" t="s">
        <v>244</v>
      </c>
      <c r="C123" s="7" t="s">
        <v>245</v>
      </c>
      <c r="D123" s="7" t="s">
        <v>938</v>
      </c>
      <c r="E123" s="7" t="s">
        <v>881</v>
      </c>
      <c r="F123" s="8">
        <v>132033.82</v>
      </c>
      <c r="G123" s="9"/>
      <c r="H123" s="8">
        <f>SUM(OrderBal21[[#This Row],[Annual
(Actual)]:[Unpaid]])</f>
        <v>132033.82</v>
      </c>
    </row>
    <row r="124" spans="1:8" x14ac:dyDescent="0.25">
      <c r="A124" s="7" t="s">
        <v>623</v>
      </c>
      <c r="B124" s="7" t="s">
        <v>246</v>
      </c>
      <c r="C124" s="7" t="s">
        <v>247</v>
      </c>
      <c r="D124" s="7" t="s">
        <v>938</v>
      </c>
      <c r="E124" s="7" t="s">
        <v>929</v>
      </c>
      <c r="F124" s="8">
        <v>111987.94</v>
      </c>
      <c r="G124" s="9"/>
      <c r="H124" s="8">
        <f>SUM(OrderBal21[[#This Row],[Annual
(Actual)]:[Unpaid]])</f>
        <v>111987.94</v>
      </c>
    </row>
    <row r="125" spans="1:8" x14ac:dyDescent="0.25">
      <c r="A125" s="7" t="s">
        <v>624</v>
      </c>
      <c r="B125" s="7" t="s">
        <v>248</v>
      </c>
      <c r="C125" s="7" t="s">
        <v>249</v>
      </c>
      <c r="D125" s="7" t="s">
        <v>938</v>
      </c>
      <c r="E125" s="7" t="s">
        <v>929</v>
      </c>
      <c r="F125" s="8">
        <v>510000</v>
      </c>
      <c r="G125" s="9"/>
      <c r="H125" s="8">
        <f>SUM(OrderBal21[[#This Row],[Annual
(Actual)]:[Unpaid]])</f>
        <v>510000</v>
      </c>
    </row>
    <row r="126" spans="1:8" x14ac:dyDescent="0.25">
      <c r="A126" s="7" t="s">
        <v>625</v>
      </c>
      <c r="B126" s="7" t="s">
        <v>250</v>
      </c>
      <c r="C126" s="7" t="s">
        <v>251</v>
      </c>
      <c r="D126" s="7" t="s">
        <v>72</v>
      </c>
      <c r="E126" s="7" t="s">
        <v>929</v>
      </c>
      <c r="F126" s="8">
        <v>138.94</v>
      </c>
      <c r="G126" s="9"/>
      <c r="H126" s="8">
        <f>SUM(OrderBal21[[#This Row],[Annual
(Actual)]:[Unpaid]])</f>
        <v>138.94</v>
      </c>
    </row>
    <row r="127" spans="1:8" x14ac:dyDescent="0.25">
      <c r="A127" s="7" t="s">
        <v>626</v>
      </c>
      <c r="B127" s="7" t="s">
        <v>252</v>
      </c>
      <c r="C127" s="7" t="s">
        <v>251</v>
      </c>
      <c r="D127" s="7" t="s">
        <v>938</v>
      </c>
      <c r="E127" s="7" t="s">
        <v>929</v>
      </c>
      <c r="F127" s="8">
        <v>279257.92</v>
      </c>
      <c r="G127" s="9"/>
      <c r="H127" s="8">
        <f>SUM(OrderBal21[[#This Row],[Annual
(Actual)]:[Unpaid]])</f>
        <v>279257.92</v>
      </c>
    </row>
    <row r="128" spans="1:8" x14ac:dyDescent="0.25">
      <c r="A128" s="7" t="s">
        <v>627</v>
      </c>
      <c r="B128" s="7" t="s">
        <v>253</v>
      </c>
      <c r="C128" s="7" t="s">
        <v>254</v>
      </c>
      <c r="D128" s="7" t="s">
        <v>938</v>
      </c>
      <c r="E128" s="7" t="s">
        <v>881</v>
      </c>
      <c r="F128" s="8">
        <v>292005</v>
      </c>
      <c r="G128" s="9"/>
      <c r="H128" s="8">
        <f>SUM(OrderBal21[[#This Row],[Annual
(Actual)]:[Unpaid]])</f>
        <v>292005</v>
      </c>
    </row>
    <row r="129" spans="1:8" x14ac:dyDescent="0.25">
      <c r="A129" s="7" t="s">
        <v>628</v>
      </c>
      <c r="B129" s="7" t="s">
        <v>255</v>
      </c>
      <c r="C129" s="7" t="s">
        <v>254</v>
      </c>
      <c r="D129" s="7" t="s">
        <v>938</v>
      </c>
      <c r="E129" s="7" t="s">
        <v>929</v>
      </c>
      <c r="F129" s="8">
        <v>1544517.31</v>
      </c>
      <c r="G129" s="9"/>
      <c r="H129" s="8">
        <f>SUM(OrderBal21[[#This Row],[Annual
(Actual)]:[Unpaid]])</f>
        <v>1544517.31</v>
      </c>
    </row>
    <row r="130" spans="1:8" x14ac:dyDescent="0.25">
      <c r="A130" s="7" t="s">
        <v>629</v>
      </c>
      <c r="B130" s="7" t="s">
        <v>256</v>
      </c>
      <c r="C130" s="7" t="s">
        <v>257</v>
      </c>
      <c r="D130" s="7" t="s">
        <v>938</v>
      </c>
      <c r="E130" s="7" t="s">
        <v>929</v>
      </c>
      <c r="F130" s="8">
        <v>142810.57</v>
      </c>
      <c r="G130" s="9"/>
      <c r="H130" s="8">
        <f>SUM(OrderBal21[[#This Row],[Annual
(Actual)]:[Unpaid]])</f>
        <v>142810.57</v>
      </c>
    </row>
    <row r="131" spans="1:8" x14ac:dyDescent="0.25">
      <c r="A131" s="7" t="s">
        <v>630</v>
      </c>
      <c r="B131" s="7" t="s">
        <v>258</v>
      </c>
      <c r="C131" s="7" t="s">
        <v>259</v>
      </c>
      <c r="D131" s="7" t="s">
        <v>938</v>
      </c>
      <c r="E131" s="7" t="s">
        <v>929</v>
      </c>
      <c r="F131" s="8">
        <v>30376.2</v>
      </c>
      <c r="G131" s="9"/>
      <c r="H131" s="8">
        <f>SUM(OrderBal21[[#This Row],[Annual
(Actual)]:[Unpaid]])</f>
        <v>30376.2</v>
      </c>
    </row>
    <row r="132" spans="1:8" x14ac:dyDescent="0.25">
      <c r="A132" s="7" t="s">
        <v>631</v>
      </c>
      <c r="B132" s="7" t="s">
        <v>260</v>
      </c>
      <c r="C132" s="7" t="s">
        <v>259</v>
      </c>
      <c r="D132" s="7" t="s">
        <v>880</v>
      </c>
      <c r="E132" s="7" t="s">
        <v>881</v>
      </c>
      <c r="F132" s="8">
        <v>-0.03</v>
      </c>
      <c r="G132" s="9"/>
      <c r="H132" s="8">
        <f>SUM(OrderBal21[[#This Row],[Annual
(Actual)]:[Unpaid]])</f>
        <v>-0.03</v>
      </c>
    </row>
    <row r="133" spans="1:8" x14ac:dyDescent="0.25">
      <c r="A133" s="7" t="s">
        <v>632</v>
      </c>
      <c r="B133" s="7" t="s">
        <v>261</v>
      </c>
      <c r="C133" s="7" t="s">
        <v>262</v>
      </c>
      <c r="D133" s="7" t="s">
        <v>216</v>
      </c>
      <c r="E133" s="7" t="s">
        <v>929</v>
      </c>
      <c r="F133" s="8">
        <v>7.0000000000000007E-2</v>
      </c>
      <c r="G133" s="9"/>
      <c r="H133" s="8">
        <f>SUM(OrderBal21[[#This Row],[Annual
(Actual)]:[Unpaid]])</f>
        <v>7.0000000000000007E-2</v>
      </c>
    </row>
    <row r="134" spans="1:8" x14ac:dyDescent="0.25">
      <c r="A134" s="7" t="s">
        <v>633</v>
      </c>
      <c r="B134" s="7" t="s">
        <v>263</v>
      </c>
      <c r="C134" s="7" t="s">
        <v>264</v>
      </c>
      <c r="D134" s="7" t="s">
        <v>56</v>
      </c>
      <c r="E134" s="7" t="s">
        <v>881</v>
      </c>
      <c r="F134" s="8">
        <v>0.08</v>
      </c>
      <c r="G134" s="9"/>
      <c r="H134" s="8">
        <f>SUM(OrderBal21[[#This Row],[Annual
(Actual)]:[Unpaid]])</f>
        <v>0.08</v>
      </c>
    </row>
    <row r="135" spans="1:8" x14ac:dyDescent="0.25">
      <c r="A135" s="7" t="s">
        <v>634</v>
      </c>
      <c r="B135" s="7" t="s">
        <v>265</v>
      </c>
      <c r="C135" s="7" t="s">
        <v>266</v>
      </c>
      <c r="D135" s="7" t="s">
        <v>938</v>
      </c>
      <c r="E135" s="7" t="s">
        <v>929</v>
      </c>
      <c r="F135" s="8">
        <v>385501.58</v>
      </c>
      <c r="G135" s="9"/>
      <c r="H135" s="8">
        <f>SUM(OrderBal21[[#This Row],[Annual
(Actual)]:[Unpaid]])</f>
        <v>385501.58</v>
      </c>
    </row>
    <row r="136" spans="1:8" x14ac:dyDescent="0.25">
      <c r="A136" s="7" t="s">
        <v>635</v>
      </c>
      <c r="B136" s="7" t="s">
        <v>267</v>
      </c>
      <c r="C136" s="7" t="s">
        <v>268</v>
      </c>
      <c r="D136" s="7" t="s">
        <v>938</v>
      </c>
      <c r="E136" s="7" t="s">
        <v>929</v>
      </c>
      <c r="F136" s="8">
        <v>55025.25</v>
      </c>
      <c r="G136" s="9"/>
      <c r="H136" s="8">
        <f>SUM(OrderBal21[[#This Row],[Annual
(Actual)]:[Unpaid]])</f>
        <v>55025.25</v>
      </c>
    </row>
    <row r="137" spans="1:8" x14ac:dyDescent="0.25">
      <c r="A137" s="7" t="s">
        <v>636</v>
      </c>
      <c r="B137" s="7" t="s">
        <v>269</v>
      </c>
      <c r="C137" s="7" t="s">
        <v>270</v>
      </c>
      <c r="D137" s="7" t="s">
        <v>938</v>
      </c>
      <c r="E137" s="7" t="s">
        <v>929</v>
      </c>
      <c r="F137" s="8">
        <v>390691.85</v>
      </c>
      <c r="G137" s="9">
        <v>-390691.85</v>
      </c>
      <c r="H137" s="8">
        <f>SUM(OrderBal21[[#This Row],[Annual
(Actual)]:[Unpaid]])</f>
        <v>0</v>
      </c>
    </row>
    <row r="138" spans="1:8" x14ac:dyDescent="0.25">
      <c r="A138" s="7" t="s">
        <v>637</v>
      </c>
      <c r="B138" s="7" t="s">
        <v>271</v>
      </c>
      <c r="C138" s="7" t="s">
        <v>272</v>
      </c>
      <c r="D138" s="7" t="s">
        <v>938</v>
      </c>
      <c r="E138" s="7" t="s">
        <v>929</v>
      </c>
      <c r="F138" s="8">
        <v>118174.39</v>
      </c>
      <c r="G138" s="9"/>
      <c r="H138" s="8">
        <f>SUM(OrderBal21[[#This Row],[Annual
(Actual)]:[Unpaid]])</f>
        <v>118174.39</v>
      </c>
    </row>
    <row r="139" spans="1:8" x14ac:dyDescent="0.25">
      <c r="A139" s="7" t="s">
        <v>638</v>
      </c>
      <c r="B139" s="7" t="s">
        <v>273</v>
      </c>
      <c r="C139" s="7" t="s">
        <v>272</v>
      </c>
      <c r="D139" s="7" t="s">
        <v>146</v>
      </c>
      <c r="E139" s="7" t="s">
        <v>929</v>
      </c>
      <c r="F139" s="8">
        <v>-0.28000000000000003</v>
      </c>
      <c r="G139" s="9"/>
      <c r="H139" s="8">
        <f>SUM(OrderBal21[[#This Row],[Annual
(Actual)]:[Unpaid]])</f>
        <v>-0.28000000000000003</v>
      </c>
    </row>
    <row r="140" spans="1:8" x14ac:dyDescent="0.25">
      <c r="A140" s="7" t="s">
        <v>639</v>
      </c>
      <c r="B140" s="7" t="s">
        <v>274</v>
      </c>
      <c r="C140" s="7" t="s">
        <v>275</v>
      </c>
      <c r="D140" s="7" t="s">
        <v>913</v>
      </c>
      <c r="E140" s="7" t="s">
        <v>929</v>
      </c>
      <c r="F140" s="8">
        <v>-9838.7099999999991</v>
      </c>
      <c r="G140" s="9"/>
      <c r="H140" s="8">
        <f>SUM(OrderBal21[[#This Row],[Annual
(Actual)]:[Unpaid]])</f>
        <v>-9838.7099999999991</v>
      </c>
    </row>
    <row r="141" spans="1:8" x14ac:dyDescent="0.25">
      <c r="A141" s="7" t="s">
        <v>640</v>
      </c>
      <c r="B141" s="7" t="s">
        <v>784</v>
      </c>
      <c r="C141" s="7" t="s">
        <v>275</v>
      </c>
      <c r="D141" s="7" t="s">
        <v>913</v>
      </c>
      <c r="E141" s="7" t="s">
        <v>929</v>
      </c>
      <c r="F141" s="8">
        <v>-0.04</v>
      </c>
      <c r="G141" s="9"/>
      <c r="H141" s="8">
        <f>SUM(OrderBal21[[#This Row],[Annual
(Actual)]:[Unpaid]])</f>
        <v>-0.04</v>
      </c>
    </row>
    <row r="142" spans="1:8" x14ac:dyDescent="0.25">
      <c r="A142" s="7" t="s">
        <v>641</v>
      </c>
      <c r="B142" s="7" t="s">
        <v>276</v>
      </c>
      <c r="C142" s="7" t="s">
        <v>275</v>
      </c>
      <c r="D142" s="7" t="s">
        <v>938</v>
      </c>
      <c r="E142" s="7" t="s">
        <v>929</v>
      </c>
      <c r="F142" s="8">
        <v>444228.07</v>
      </c>
      <c r="G142" s="9"/>
      <c r="H142" s="8">
        <f>SUM(OrderBal21[[#This Row],[Annual
(Actual)]:[Unpaid]])</f>
        <v>444228.07</v>
      </c>
    </row>
    <row r="143" spans="1:8" x14ac:dyDescent="0.25">
      <c r="A143" s="7" t="s">
        <v>642</v>
      </c>
      <c r="B143" s="7" t="s">
        <v>277</v>
      </c>
      <c r="C143" s="7" t="s">
        <v>275</v>
      </c>
      <c r="D143" s="7" t="s">
        <v>938</v>
      </c>
      <c r="E143" s="7" t="s">
        <v>929</v>
      </c>
      <c r="F143" s="8">
        <v>158808.46</v>
      </c>
      <c r="G143" s="9"/>
      <c r="H143" s="8">
        <f>SUM(OrderBal21[[#This Row],[Annual
(Actual)]:[Unpaid]])</f>
        <v>158808.46</v>
      </c>
    </row>
    <row r="144" spans="1:8" x14ac:dyDescent="0.25">
      <c r="A144" s="7" t="s">
        <v>643</v>
      </c>
      <c r="B144" s="7" t="s">
        <v>278</v>
      </c>
      <c r="C144" s="7" t="s">
        <v>275</v>
      </c>
      <c r="D144" s="7" t="s">
        <v>938</v>
      </c>
      <c r="E144" s="7" t="s">
        <v>929</v>
      </c>
      <c r="F144" s="8">
        <v>209475.92</v>
      </c>
      <c r="G144" s="9"/>
      <c r="H144" s="8">
        <f>SUM(OrderBal21[[#This Row],[Annual
(Actual)]:[Unpaid]])</f>
        <v>209475.92</v>
      </c>
    </row>
    <row r="145" spans="1:8" x14ac:dyDescent="0.25">
      <c r="A145" s="7" t="s">
        <v>644</v>
      </c>
      <c r="B145" s="7" t="s">
        <v>279</v>
      </c>
      <c r="C145" s="7" t="s">
        <v>280</v>
      </c>
      <c r="D145" s="7" t="s">
        <v>281</v>
      </c>
      <c r="E145" s="7" t="s">
        <v>929</v>
      </c>
      <c r="F145" s="8">
        <v>0.08</v>
      </c>
      <c r="G145" s="9"/>
      <c r="H145" s="8">
        <f>SUM(OrderBal21[[#This Row],[Annual
(Actual)]:[Unpaid]])</f>
        <v>0.08</v>
      </c>
    </row>
    <row r="146" spans="1:8" x14ac:dyDescent="0.25">
      <c r="A146" s="7" t="s">
        <v>645</v>
      </c>
      <c r="B146" s="7" t="s">
        <v>282</v>
      </c>
      <c r="C146" s="7" t="s">
        <v>283</v>
      </c>
      <c r="D146" s="7" t="s">
        <v>938</v>
      </c>
      <c r="E146" s="7" t="s">
        <v>881</v>
      </c>
      <c r="F146" s="8">
        <v>137540.07999999999</v>
      </c>
      <c r="G146" s="9"/>
      <c r="H146" s="8">
        <f>SUM(OrderBal21[[#This Row],[Annual
(Actual)]:[Unpaid]])</f>
        <v>137540.07999999999</v>
      </c>
    </row>
    <row r="147" spans="1:8" x14ac:dyDescent="0.25">
      <c r="A147" s="7" t="s">
        <v>646</v>
      </c>
      <c r="B147" s="7" t="s">
        <v>284</v>
      </c>
      <c r="C147" s="7" t="s">
        <v>285</v>
      </c>
      <c r="D147" s="7" t="s">
        <v>938</v>
      </c>
      <c r="E147" s="7" t="s">
        <v>881</v>
      </c>
      <c r="F147" s="8">
        <v>370863.09</v>
      </c>
      <c r="G147" s="9"/>
      <c r="H147" s="8">
        <f>SUM(OrderBal21[[#This Row],[Annual
(Actual)]:[Unpaid]])</f>
        <v>370863.09</v>
      </c>
    </row>
    <row r="148" spans="1:8" x14ac:dyDescent="0.25">
      <c r="A148" s="7" t="s">
        <v>647</v>
      </c>
      <c r="B148" s="7" t="s">
        <v>286</v>
      </c>
      <c r="C148" s="7" t="s">
        <v>287</v>
      </c>
      <c r="D148" s="7" t="s">
        <v>938</v>
      </c>
      <c r="E148" s="7" t="s">
        <v>929</v>
      </c>
      <c r="F148" s="8">
        <v>1410914.83</v>
      </c>
      <c r="G148" s="9">
        <v>-956512</v>
      </c>
      <c r="H148" s="8">
        <f>SUM(OrderBal21[[#This Row],[Annual
(Actual)]:[Unpaid]])</f>
        <v>454402.83000000007</v>
      </c>
    </row>
    <row r="149" spans="1:8" x14ac:dyDescent="0.25">
      <c r="A149" s="7" t="s">
        <v>648</v>
      </c>
      <c r="B149" s="7" t="s">
        <v>816</v>
      </c>
      <c r="C149" s="7" t="s">
        <v>288</v>
      </c>
      <c r="D149" s="7" t="s">
        <v>938</v>
      </c>
      <c r="E149" s="7" t="s">
        <v>929</v>
      </c>
      <c r="F149" s="8">
        <v>2929260.64</v>
      </c>
      <c r="G149" s="9"/>
      <c r="H149" s="8">
        <f>SUM(OrderBal21[[#This Row],[Annual
(Actual)]:[Unpaid]])</f>
        <v>2929260.64</v>
      </c>
    </row>
    <row r="150" spans="1:8" x14ac:dyDescent="0.25">
      <c r="A150" s="7" t="s">
        <v>649</v>
      </c>
      <c r="B150" s="7" t="s">
        <v>289</v>
      </c>
      <c r="C150" s="7" t="s">
        <v>290</v>
      </c>
      <c r="D150" s="7" t="s">
        <v>938</v>
      </c>
      <c r="E150" s="7" t="s">
        <v>929</v>
      </c>
      <c r="F150" s="8">
        <v>139724.01999999999</v>
      </c>
      <c r="G150" s="9"/>
      <c r="H150" s="8">
        <f>SUM(OrderBal21[[#This Row],[Annual
(Actual)]:[Unpaid]])</f>
        <v>139724.01999999999</v>
      </c>
    </row>
    <row r="151" spans="1:8" s="14" customFormat="1" x14ac:dyDescent="0.25">
      <c r="A151" s="7" t="s">
        <v>650</v>
      </c>
      <c r="B151" s="7" t="s">
        <v>291</v>
      </c>
      <c r="C151" s="7" t="s">
        <v>292</v>
      </c>
      <c r="D151" s="7" t="s">
        <v>938</v>
      </c>
      <c r="E151" s="7" t="s">
        <v>929</v>
      </c>
      <c r="F151" s="8">
        <v>155368.03</v>
      </c>
      <c r="G151" s="9"/>
      <c r="H151" s="8">
        <f>SUM(OrderBal21[[#This Row],[Annual
(Actual)]:[Unpaid]])</f>
        <v>155368.03</v>
      </c>
    </row>
    <row r="152" spans="1:8" x14ac:dyDescent="0.25">
      <c r="A152" s="7" t="s">
        <v>651</v>
      </c>
      <c r="B152" s="7" t="s">
        <v>293</v>
      </c>
      <c r="C152" s="7" t="s">
        <v>294</v>
      </c>
      <c r="D152" s="7" t="s">
        <v>938</v>
      </c>
      <c r="E152" s="7" t="s">
        <v>929</v>
      </c>
      <c r="F152" s="8">
        <v>39234.76</v>
      </c>
      <c r="G152" s="13"/>
      <c r="H152" s="8">
        <f>SUM(OrderBal21[[#This Row],[Annual
(Actual)]:[Unpaid]])</f>
        <v>39234.76</v>
      </c>
    </row>
    <row r="153" spans="1:8" x14ac:dyDescent="0.25">
      <c r="A153" s="7" t="s">
        <v>652</v>
      </c>
      <c r="B153" s="7" t="s">
        <v>295</v>
      </c>
      <c r="C153" s="7" t="s">
        <v>296</v>
      </c>
      <c r="D153" s="7" t="s">
        <v>938</v>
      </c>
      <c r="E153" s="7" t="s">
        <v>881</v>
      </c>
      <c r="F153" s="8">
        <v>471333.15</v>
      </c>
      <c r="G153" s="9"/>
      <c r="H153" s="8">
        <f>SUM(OrderBal21[[#This Row],[Annual
(Actual)]:[Unpaid]])</f>
        <v>471333.15</v>
      </c>
    </row>
    <row r="154" spans="1:8" x14ac:dyDescent="0.25">
      <c r="A154" s="7" t="s">
        <v>653</v>
      </c>
      <c r="B154" s="7" t="s">
        <v>297</v>
      </c>
      <c r="C154" s="7" t="s">
        <v>298</v>
      </c>
      <c r="D154" s="7" t="s">
        <v>299</v>
      </c>
      <c r="E154" s="7" t="s">
        <v>779</v>
      </c>
      <c r="F154" s="8">
        <v>467205</v>
      </c>
      <c r="G154" s="9"/>
      <c r="H154" s="8">
        <f>SUM(OrderBal21[[#This Row],[Annual
(Actual)]:[Unpaid]])</f>
        <v>467205</v>
      </c>
    </row>
    <row r="155" spans="1:8" x14ac:dyDescent="0.25">
      <c r="A155" s="7" t="s">
        <v>654</v>
      </c>
      <c r="B155" s="7" t="s">
        <v>300</v>
      </c>
      <c r="C155" s="7" t="s">
        <v>301</v>
      </c>
      <c r="D155" s="7" t="s">
        <v>880</v>
      </c>
      <c r="E155" s="7" t="s">
        <v>929</v>
      </c>
      <c r="F155" s="8">
        <v>265.36</v>
      </c>
      <c r="G155" s="9"/>
      <c r="H155" s="8">
        <f>SUM(OrderBal21[[#This Row],[Annual
(Actual)]:[Unpaid]])</f>
        <v>265.36</v>
      </c>
    </row>
    <row r="156" spans="1:8" x14ac:dyDescent="0.25">
      <c r="A156" s="7" t="s">
        <v>655</v>
      </c>
      <c r="B156" s="7" t="s">
        <v>302</v>
      </c>
      <c r="C156" s="7" t="s">
        <v>303</v>
      </c>
      <c r="D156" s="7" t="s">
        <v>823</v>
      </c>
      <c r="E156" s="7" t="s">
        <v>881</v>
      </c>
      <c r="F156" s="8">
        <v>-7.0000000000000007E-2</v>
      </c>
      <c r="G156" s="9"/>
      <c r="H156" s="8">
        <f>SUM(OrderBal21[[#This Row],[Annual
(Actual)]:[Unpaid]])</f>
        <v>-7.0000000000000007E-2</v>
      </c>
    </row>
    <row r="157" spans="1:8" x14ac:dyDescent="0.25">
      <c r="A157" s="7" t="s">
        <v>656</v>
      </c>
      <c r="B157" s="7" t="s">
        <v>305</v>
      </c>
      <c r="C157" s="7" t="s">
        <v>306</v>
      </c>
      <c r="D157" s="7" t="s">
        <v>938</v>
      </c>
      <c r="E157" s="7" t="s">
        <v>881</v>
      </c>
      <c r="F157" s="8">
        <v>2047046.51</v>
      </c>
      <c r="G157" s="9"/>
      <c r="H157" s="8">
        <f>SUM(OrderBal21[[#This Row],[Annual
(Actual)]:[Unpaid]])</f>
        <v>2047046.51</v>
      </c>
    </row>
    <row r="158" spans="1:8" x14ac:dyDescent="0.25">
      <c r="A158" s="7" t="s">
        <v>657</v>
      </c>
      <c r="B158" s="7" t="s">
        <v>307</v>
      </c>
      <c r="C158" s="7" t="s">
        <v>308</v>
      </c>
      <c r="D158" s="7" t="s">
        <v>938</v>
      </c>
      <c r="E158" s="7" t="s">
        <v>929</v>
      </c>
      <c r="F158" s="8">
        <v>66666.73</v>
      </c>
      <c r="G158" s="9"/>
      <c r="H158" s="8">
        <f>SUM(OrderBal21[[#This Row],[Annual
(Actual)]:[Unpaid]])</f>
        <v>66666.73</v>
      </c>
    </row>
    <row r="159" spans="1:8" x14ac:dyDescent="0.25">
      <c r="A159" s="7" t="s">
        <v>658</v>
      </c>
      <c r="B159" s="7" t="s">
        <v>309</v>
      </c>
      <c r="C159" s="7" t="s">
        <v>310</v>
      </c>
      <c r="D159" s="7" t="s">
        <v>304</v>
      </c>
      <c r="E159" s="7" t="s">
        <v>881</v>
      </c>
      <c r="F159" s="8">
        <v>0.28999999999999998</v>
      </c>
      <c r="G159" s="9"/>
      <c r="H159" s="8">
        <f>SUM(OrderBal21[[#This Row],[Annual
(Actual)]:[Unpaid]])</f>
        <v>0.28999999999999998</v>
      </c>
    </row>
    <row r="160" spans="1:8" x14ac:dyDescent="0.25">
      <c r="A160" s="7" t="s">
        <v>882</v>
      </c>
      <c r="B160" s="7" t="s">
        <v>883</v>
      </c>
      <c r="C160" s="7" t="s">
        <v>884</v>
      </c>
      <c r="D160" s="7" t="s">
        <v>938</v>
      </c>
      <c r="E160" s="7" t="s">
        <v>929</v>
      </c>
      <c r="F160" s="8">
        <v>57118.8</v>
      </c>
      <c r="G160" s="9"/>
      <c r="H160" s="8">
        <f>SUM(OrderBal21[[#This Row],[Annual
(Actual)]:[Unpaid]])</f>
        <v>57118.8</v>
      </c>
    </row>
    <row r="161" spans="1:8" x14ac:dyDescent="0.25">
      <c r="A161" s="7" t="s">
        <v>659</v>
      </c>
      <c r="B161" s="7" t="s">
        <v>311</v>
      </c>
      <c r="C161" s="7" t="s">
        <v>312</v>
      </c>
      <c r="D161" s="7" t="s">
        <v>938</v>
      </c>
      <c r="E161" s="7" t="s">
        <v>929</v>
      </c>
      <c r="F161" s="8">
        <v>147745.03</v>
      </c>
      <c r="G161" s="9"/>
      <c r="H161" s="8">
        <f>SUM(OrderBal21[[#This Row],[Annual
(Actual)]:[Unpaid]])</f>
        <v>147745.03</v>
      </c>
    </row>
    <row r="162" spans="1:8" x14ac:dyDescent="0.25">
      <c r="A162" s="7" t="s">
        <v>660</v>
      </c>
      <c r="B162" s="7" t="s">
        <v>313</v>
      </c>
      <c r="C162" s="7" t="s">
        <v>314</v>
      </c>
      <c r="D162" s="7" t="s">
        <v>938</v>
      </c>
      <c r="E162" s="7" t="s">
        <v>929</v>
      </c>
      <c r="F162" s="8">
        <v>0.02</v>
      </c>
      <c r="G162" s="9"/>
      <c r="H162" s="8">
        <f>SUM(OrderBal21[[#This Row],[Annual
(Actual)]:[Unpaid]])</f>
        <v>0.02</v>
      </c>
    </row>
    <row r="163" spans="1:8" x14ac:dyDescent="0.25">
      <c r="A163" s="7" t="s">
        <v>661</v>
      </c>
      <c r="B163" s="7" t="s">
        <v>315</v>
      </c>
      <c r="C163" s="7" t="s">
        <v>316</v>
      </c>
      <c r="D163" s="7" t="s">
        <v>938</v>
      </c>
      <c r="E163" s="7" t="s">
        <v>929</v>
      </c>
      <c r="F163" s="8">
        <v>7909952.4800000004</v>
      </c>
      <c r="G163" s="9"/>
      <c r="H163" s="8">
        <f>SUM(OrderBal21[[#This Row],[Annual
(Actual)]:[Unpaid]])</f>
        <v>7909952.4800000004</v>
      </c>
    </row>
    <row r="164" spans="1:8" x14ac:dyDescent="0.25">
      <c r="A164" s="7" t="s">
        <v>662</v>
      </c>
      <c r="B164" s="7" t="s">
        <v>317</v>
      </c>
      <c r="C164" s="7" t="s">
        <v>318</v>
      </c>
      <c r="D164" s="7" t="s">
        <v>938</v>
      </c>
      <c r="E164" s="7" t="s">
        <v>929</v>
      </c>
      <c r="F164" s="8">
        <v>526908.02</v>
      </c>
      <c r="G164" s="9"/>
      <c r="H164" s="8">
        <f>SUM(OrderBal21[[#This Row],[Annual
(Actual)]:[Unpaid]])</f>
        <v>526908.02</v>
      </c>
    </row>
    <row r="165" spans="1:8" x14ac:dyDescent="0.25">
      <c r="A165" s="7" t="s">
        <v>663</v>
      </c>
      <c r="B165" s="7" t="s">
        <v>319</v>
      </c>
      <c r="C165" s="7" t="s">
        <v>320</v>
      </c>
      <c r="D165" s="7" t="s">
        <v>933</v>
      </c>
      <c r="E165" s="7" t="s">
        <v>779</v>
      </c>
      <c r="F165" s="8">
        <v>191752.75</v>
      </c>
      <c r="G165" s="9"/>
      <c r="H165" s="8">
        <f>SUM(OrderBal21[[#This Row],[Annual
(Actual)]:[Unpaid]])</f>
        <v>191752.75</v>
      </c>
    </row>
    <row r="166" spans="1:8" x14ac:dyDescent="0.25">
      <c r="A166" s="7" t="s">
        <v>664</v>
      </c>
      <c r="B166" s="7" t="s">
        <v>321</v>
      </c>
      <c r="C166" s="7" t="s">
        <v>322</v>
      </c>
      <c r="D166" s="7" t="s">
        <v>938</v>
      </c>
      <c r="E166" s="7" t="s">
        <v>881</v>
      </c>
      <c r="F166" s="8">
        <v>317100.28000000003</v>
      </c>
      <c r="G166" s="9"/>
      <c r="H166" s="8">
        <f>SUM(OrderBal21[[#This Row],[Annual
(Actual)]:[Unpaid]])</f>
        <v>317100.28000000003</v>
      </c>
    </row>
    <row r="167" spans="1:8" x14ac:dyDescent="0.25">
      <c r="A167" s="7" t="s">
        <v>665</v>
      </c>
      <c r="B167" s="7" t="s">
        <v>827</v>
      </c>
      <c r="C167" s="7" t="s">
        <v>323</v>
      </c>
      <c r="D167" s="7" t="s">
        <v>938</v>
      </c>
      <c r="E167" s="7" t="s">
        <v>930</v>
      </c>
      <c r="F167" s="8">
        <v>7863989.6399999997</v>
      </c>
      <c r="G167" s="9"/>
      <c r="H167" s="8">
        <f>SUM(OrderBal21[[#This Row],[Annual
(Actual)]:[Unpaid]])</f>
        <v>7863989.6399999997</v>
      </c>
    </row>
    <row r="168" spans="1:8" x14ac:dyDescent="0.25">
      <c r="A168" s="7" t="s">
        <v>666</v>
      </c>
      <c r="B168" s="7" t="s">
        <v>325</v>
      </c>
      <c r="C168" s="7" t="s">
        <v>323</v>
      </c>
      <c r="D168" s="7" t="s">
        <v>912</v>
      </c>
      <c r="E168" s="7" t="s">
        <v>929</v>
      </c>
      <c r="F168" s="8">
        <v>179.19</v>
      </c>
      <c r="G168" s="9"/>
      <c r="H168" s="8">
        <f>SUM(OrderBal21[[#This Row],[Annual
(Actual)]:[Unpaid]])</f>
        <v>179.19</v>
      </c>
    </row>
    <row r="169" spans="1:8" x14ac:dyDescent="0.25">
      <c r="A169" s="7" t="s">
        <v>667</v>
      </c>
      <c r="B169" s="7" t="s">
        <v>326</v>
      </c>
      <c r="C169" s="7" t="s">
        <v>327</v>
      </c>
      <c r="D169" s="7" t="s">
        <v>938</v>
      </c>
      <c r="E169" s="7" t="s">
        <v>929</v>
      </c>
      <c r="F169" s="8">
        <v>177685.51</v>
      </c>
      <c r="G169" s="9"/>
      <c r="H169" s="8">
        <f>SUM(OrderBal21[[#This Row],[Annual
(Actual)]:[Unpaid]])</f>
        <v>177685.51</v>
      </c>
    </row>
    <row r="170" spans="1:8" x14ac:dyDescent="0.25">
      <c r="A170" s="7" t="s">
        <v>668</v>
      </c>
      <c r="B170" s="7" t="s">
        <v>328</v>
      </c>
      <c r="C170" s="7" t="s">
        <v>329</v>
      </c>
      <c r="D170" s="7" t="s">
        <v>938</v>
      </c>
      <c r="E170" s="7" t="s">
        <v>881</v>
      </c>
      <c r="F170" s="8">
        <v>39332.35</v>
      </c>
      <c r="G170" s="9"/>
      <c r="H170" s="8">
        <f>SUM(OrderBal21[[#This Row],[Annual
(Actual)]:[Unpaid]])</f>
        <v>39332.35</v>
      </c>
    </row>
    <row r="171" spans="1:8" x14ac:dyDescent="0.25">
      <c r="A171" s="7" t="s">
        <v>669</v>
      </c>
      <c r="B171" s="7" t="s">
        <v>330</v>
      </c>
      <c r="C171" s="7" t="s">
        <v>331</v>
      </c>
      <c r="D171" s="7" t="s">
        <v>26</v>
      </c>
      <c r="E171" s="7" t="s">
        <v>929</v>
      </c>
      <c r="F171" s="8">
        <v>0.1</v>
      </c>
      <c r="G171" s="9"/>
      <c r="H171" s="8">
        <f>SUM(OrderBal21[[#This Row],[Annual
(Actual)]:[Unpaid]])</f>
        <v>0.1</v>
      </c>
    </row>
    <row r="172" spans="1:8" x14ac:dyDescent="0.25">
      <c r="A172" s="7" t="s">
        <v>670</v>
      </c>
      <c r="B172" s="7" t="s">
        <v>332</v>
      </c>
      <c r="C172" s="7" t="s">
        <v>333</v>
      </c>
      <c r="D172" s="7" t="s">
        <v>938</v>
      </c>
      <c r="E172" s="7" t="s">
        <v>929</v>
      </c>
      <c r="F172" s="8">
        <v>250000</v>
      </c>
      <c r="G172" s="9"/>
      <c r="H172" s="8">
        <f>SUM(OrderBal21[[#This Row],[Annual
(Actual)]:[Unpaid]])</f>
        <v>250000</v>
      </c>
    </row>
    <row r="173" spans="1:8" x14ac:dyDescent="0.25">
      <c r="A173" s="7" t="s">
        <v>671</v>
      </c>
      <c r="B173" s="7" t="s">
        <v>334</v>
      </c>
      <c r="C173" s="7" t="s">
        <v>335</v>
      </c>
      <c r="D173" s="7" t="s">
        <v>938</v>
      </c>
      <c r="E173" s="7" t="s">
        <v>881</v>
      </c>
      <c r="F173" s="8">
        <v>186515.41</v>
      </c>
      <c r="G173" s="9"/>
      <c r="H173" s="8">
        <f>SUM(OrderBal21[[#This Row],[Annual
(Actual)]:[Unpaid]])</f>
        <v>186515.41</v>
      </c>
    </row>
    <row r="174" spans="1:8" x14ac:dyDescent="0.25">
      <c r="A174" s="7" t="s">
        <v>672</v>
      </c>
      <c r="B174" s="7" t="s">
        <v>336</v>
      </c>
      <c r="C174" s="7" t="s">
        <v>337</v>
      </c>
      <c r="D174" s="7" t="s">
        <v>938</v>
      </c>
      <c r="E174" s="7" t="s">
        <v>929</v>
      </c>
      <c r="F174" s="8">
        <v>0.04</v>
      </c>
      <c r="G174" s="9"/>
      <c r="H174" s="8">
        <f>SUM(OrderBal21[[#This Row],[Annual
(Actual)]:[Unpaid]])</f>
        <v>0.04</v>
      </c>
    </row>
    <row r="175" spans="1:8" x14ac:dyDescent="0.25">
      <c r="A175" s="7" t="s">
        <v>673</v>
      </c>
      <c r="B175" s="7" t="s">
        <v>338</v>
      </c>
      <c r="C175" s="7" t="s">
        <v>339</v>
      </c>
      <c r="D175" s="7" t="s">
        <v>843</v>
      </c>
      <c r="E175" s="7" t="s">
        <v>881</v>
      </c>
      <c r="F175" s="8">
        <v>138866.65</v>
      </c>
      <c r="G175" s="9"/>
      <c r="H175" s="8">
        <f>SUM(OrderBal21[[#This Row],[Annual
(Actual)]:[Unpaid]])</f>
        <v>138866.65</v>
      </c>
    </row>
    <row r="176" spans="1:8" x14ac:dyDescent="0.25">
      <c r="A176" s="7" t="s">
        <v>674</v>
      </c>
      <c r="B176" s="7" t="s">
        <v>340</v>
      </c>
      <c r="C176" s="7" t="s">
        <v>341</v>
      </c>
      <c r="D176" s="7" t="s">
        <v>938</v>
      </c>
      <c r="E176" s="7" t="s">
        <v>881</v>
      </c>
      <c r="F176" s="8">
        <v>216462.99</v>
      </c>
      <c r="G176" s="9"/>
      <c r="H176" s="8">
        <f>SUM(OrderBal21[[#This Row],[Annual
(Actual)]:[Unpaid]])</f>
        <v>216462.99</v>
      </c>
    </row>
    <row r="177" spans="1:8" x14ac:dyDescent="0.25">
      <c r="A177" s="7" t="s">
        <v>675</v>
      </c>
      <c r="B177" s="7" t="s">
        <v>342</v>
      </c>
      <c r="C177" s="7" t="s">
        <v>343</v>
      </c>
      <c r="D177" s="7" t="s">
        <v>938</v>
      </c>
      <c r="E177" s="7" t="s">
        <v>881</v>
      </c>
      <c r="F177" s="8">
        <v>17900.84</v>
      </c>
      <c r="G177" s="9"/>
      <c r="H177" s="8">
        <f>SUM(OrderBal21[[#This Row],[Annual
(Actual)]:[Unpaid]])</f>
        <v>17900.84</v>
      </c>
    </row>
    <row r="178" spans="1:8" x14ac:dyDescent="0.25">
      <c r="A178" s="7" t="s">
        <v>676</v>
      </c>
      <c r="B178" s="7" t="s">
        <v>344</v>
      </c>
      <c r="C178" s="7" t="s">
        <v>345</v>
      </c>
      <c r="D178" s="7" t="s">
        <v>938</v>
      </c>
      <c r="E178" s="7" t="s">
        <v>929</v>
      </c>
      <c r="F178" s="8">
        <v>217770.65</v>
      </c>
      <c r="G178" s="9">
        <v>-160530.65</v>
      </c>
      <c r="H178" s="8">
        <f>SUM(OrderBal21[[#This Row],[Annual
(Actual)]:[Unpaid]])</f>
        <v>57240</v>
      </c>
    </row>
    <row r="179" spans="1:8" x14ac:dyDescent="0.25">
      <c r="A179" s="7" t="s">
        <v>677</v>
      </c>
      <c r="B179" s="7" t="s">
        <v>346</v>
      </c>
      <c r="C179" s="7" t="s">
        <v>347</v>
      </c>
      <c r="D179" s="7" t="s">
        <v>938</v>
      </c>
      <c r="E179" s="7" t="s">
        <v>929</v>
      </c>
      <c r="F179" s="8">
        <v>108545.45</v>
      </c>
      <c r="G179" s="9"/>
      <c r="H179" s="8">
        <f>SUM(OrderBal21[[#This Row],[Annual
(Actual)]:[Unpaid]])</f>
        <v>108545.45</v>
      </c>
    </row>
    <row r="180" spans="1:8" x14ac:dyDescent="0.25">
      <c r="A180" s="7" t="s">
        <v>678</v>
      </c>
      <c r="B180" s="7" t="s">
        <v>348</v>
      </c>
      <c r="C180" s="7" t="s">
        <v>349</v>
      </c>
      <c r="D180" s="7" t="s">
        <v>938</v>
      </c>
      <c r="E180" s="7" t="s">
        <v>881</v>
      </c>
      <c r="F180" s="8">
        <v>1303562.8600000001</v>
      </c>
      <c r="G180" s="9">
        <v>-502922.75</v>
      </c>
      <c r="H180" s="8">
        <f>SUM(OrderBal21[[#This Row],[Annual
(Actual)]:[Unpaid]])</f>
        <v>800640.1100000001</v>
      </c>
    </row>
    <row r="181" spans="1:8" x14ac:dyDescent="0.25">
      <c r="A181" s="7" t="s">
        <v>679</v>
      </c>
      <c r="B181" s="7" t="s">
        <v>350</v>
      </c>
      <c r="C181" s="7" t="s">
        <v>351</v>
      </c>
      <c r="D181" s="7" t="s">
        <v>880</v>
      </c>
      <c r="E181" s="7" t="s">
        <v>929</v>
      </c>
      <c r="F181" s="8">
        <v>0.09</v>
      </c>
      <c r="G181" s="9"/>
      <c r="H181" s="8">
        <f>SUM(OrderBal21[[#This Row],[Annual
(Actual)]:[Unpaid]])</f>
        <v>0.09</v>
      </c>
    </row>
    <row r="182" spans="1:8" x14ac:dyDescent="0.25">
      <c r="A182" s="7" t="s">
        <v>680</v>
      </c>
      <c r="B182" s="7" t="s">
        <v>352</v>
      </c>
      <c r="C182" s="7" t="s">
        <v>353</v>
      </c>
      <c r="D182" s="7" t="s">
        <v>72</v>
      </c>
      <c r="E182" s="7" t="s">
        <v>929</v>
      </c>
      <c r="F182" s="8">
        <v>0.08</v>
      </c>
      <c r="G182" s="9"/>
      <c r="H182" s="8">
        <f>SUM(OrderBal21[[#This Row],[Annual
(Actual)]:[Unpaid]])</f>
        <v>0.08</v>
      </c>
    </row>
    <row r="183" spans="1:8" x14ac:dyDescent="0.25">
      <c r="A183" s="7" t="s">
        <v>681</v>
      </c>
      <c r="B183" s="7" t="s">
        <v>354</v>
      </c>
      <c r="C183" s="7" t="s">
        <v>355</v>
      </c>
      <c r="D183" s="7" t="s">
        <v>938</v>
      </c>
      <c r="E183" s="7" t="s">
        <v>929</v>
      </c>
      <c r="F183" s="8">
        <v>589713.63</v>
      </c>
      <c r="G183" s="9"/>
      <c r="H183" s="8">
        <f>SUM(OrderBal21[[#This Row],[Annual
(Actual)]:[Unpaid]])</f>
        <v>589713.63</v>
      </c>
    </row>
    <row r="184" spans="1:8" x14ac:dyDescent="0.25">
      <c r="A184" s="7" t="s">
        <v>682</v>
      </c>
      <c r="B184" s="7" t="s">
        <v>356</v>
      </c>
      <c r="C184" s="7" t="s">
        <v>357</v>
      </c>
      <c r="D184" s="7" t="s">
        <v>938</v>
      </c>
      <c r="E184" s="7" t="s">
        <v>929</v>
      </c>
      <c r="F184" s="8">
        <v>224999.96</v>
      </c>
      <c r="G184" s="9"/>
      <c r="H184" s="8">
        <f>SUM(OrderBal21[[#This Row],[Annual
(Actual)]:[Unpaid]])</f>
        <v>224999.96</v>
      </c>
    </row>
    <row r="185" spans="1:8" x14ac:dyDescent="0.25">
      <c r="A185" s="7" t="s">
        <v>683</v>
      </c>
      <c r="B185" s="7" t="s">
        <v>358</v>
      </c>
      <c r="C185" s="7" t="s">
        <v>359</v>
      </c>
      <c r="D185" s="7" t="s">
        <v>938</v>
      </c>
      <c r="E185" s="7" t="s">
        <v>929</v>
      </c>
      <c r="F185" s="8">
        <v>193190.48</v>
      </c>
      <c r="G185" s="9"/>
      <c r="H185" s="8">
        <f>SUM(OrderBal21[[#This Row],[Annual
(Actual)]:[Unpaid]])</f>
        <v>193190.48</v>
      </c>
    </row>
    <row r="186" spans="1:8" x14ac:dyDescent="0.25">
      <c r="A186" s="7" t="s">
        <v>684</v>
      </c>
      <c r="B186" s="7" t="s">
        <v>360</v>
      </c>
      <c r="C186" s="7" t="s">
        <v>361</v>
      </c>
      <c r="D186" s="7" t="s">
        <v>938</v>
      </c>
      <c r="E186" s="7" t="s">
        <v>881</v>
      </c>
      <c r="F186" s="8">
        <v>342326.27</v>
      </c>
      <c r="G186" s="9"/>
      <c r="H186" s="8">
        <f>SUM(OrderBal21[[#This Row],[Annual
(Actual)]:[Unpaid]])</f>
        <v>342326.27</v>
      </c>
    </row>
    <row r="187" spans="1:8" x14ac:dyDescent="0.25">
      <c r="A187" s="7" t="s">
        <v>685</v>
      </c>
      <c r="B187" s="7" t="s">
        <v>362</v>
      </c>
      <c r="C187" s="7" t="s">
        <v>363</v>
      </c>
      <c r="D187" s="7" t="s">
        <v>938</v>
      </c>
      <c r="E187" s="7" t="s">
        <v>881</v>
      </c>
      <c r="F187" s="8">
        <v>152290.13</v>
      </c>
      <c r="G187" s="9"/>
      <c r="H187" s="8">
        <f>SUM(OrderBal21[[#This Row],[Annual
(Actual)]:[Unpaid]])</f>
        <v>152290.13</v>
      </c>
    </row>
    <row r="188" spans="1:8" x14ac:dyDescent="0.25">
      <c r="A188" s="7" t="s">
        <v>686</v>
      </c>
      <c r="B188" s="7" t="s">
        <v>364</v>
      </c>
      <c r="C188" s="7" t="s">
        <v>365</v>
      </c>
      <c r="D188" s="7" t="s">
        <v>12</v>
      </c>
      <c r="E188" s="7" t="s">
        <v>881</v>
      </c>
      <c r="F188" s="8">
        <v>0.05</v>
      </c>
      <c r="G188" s="9"/>
      <c r="H188" s="8">
        <f>SUM(OrderBal21[[#This Row],[Annual
(Actual)]:[Unpaid]])</f>
        <v>0.05</v>
      </c>
    </row>
    <row r="189" spans="1:8" x14ac:dyDescent="0.25">
      <c r="A189" s="7" t="s">
        <v>687</v>
      </c>
      <c r="B189" s="7" t="s">
        <v>366</v>
      </c>
      <c r="C189" s="7" t="s">
        <v>367</v>
      </c>
      <c r="D189" s="7" t="s">
        <v>913</v>
      </c>
      <c r="E189" s="7" t="s">
        <v>881</v>
      </c>
      <c r="F189" s="8">
        <v>0.12</v>
      </c>
      <c r="G189" s="9"/>
      <c r="H189" s="8">
        <f>SUM(OrderBal21[[#This Row],[Annual
(Actual)]:[Unpaid]])</f>
        <v>0.12</v>
      </c>
    </row>
    <row r="190" spans="1:8" x14ac:dyDescent="0.25">
      <c r="A190" s="7" t="s">
        <v>688</v>
      </c>
      <c r="B190" s="7" t="s">
        <v>368</v>
      </c>
      <c r="C190" s="7" t="s">
        <v>369</v>
      </c>
      <c r="D190" s="7" t="s">
        <v>938</v>
      </c>
      <c r="E190" s="7" t="s">
        <v>929</v>
      </c>
      <c r="F190" s="8">
        <v>88342.9</v>
      </c>
      <c r="G190" s="9"/>
      <c r="H190" s="8">
        <f>SUM(OrderBal21[[#This Row],[Annual
(Actual)]:[Unpaid]])</f>
        <v>88342.9</v>
      </c>
    </row>
    <row r="191" spans="1:8" x14ac:dyDescent="0.25">
      <c r="A191" s="7" t="s">
        <v>689</v>
      </c>
      <c r="B191" s="7" t="s">
        <v>370</v>
      </c>
      <c r="C191" s="7" t="s">
        <v>371</v>
      </c>
      <c r="D191" s="7" t="s">
        <v>938</v>
      </c>
      <c r="E191" s="7" t="s">
        <v>929</v>
      </c>
      <c r="F191" s="8">
        <v>268364.76</v>
      </c>
      <c r="G191" s="9"/>
      <c r="H191" s="8">
        <f>SUM(OrderBal21[[#This Row],[Annual
(Actual)]:[Unpaid]])</f>
        <v>268364.76</v>
      </c>
    </row>
    <row r="192" spans="1:8" x14ac:dyDescent="0.25">
      <c r="A192" s="7" t="s">
        <v>690</v>
      </c>
      <c r="B192" s="7" t="s">
        <v>372</v>
      </c>
      <c r="C192" s="7" t="s">
        <v>373</v>
      </c>
      <c r="D192" s="7" t="s">
        <v>304</v>
      </c>
      <c r="E192" s="7" t="s">
        <v>929</v>
      </c>
      <c r="F192" s="8">
        <v>0.33</v>
      </c>
      <c r="G192" s="9"/>
      <c r="H192" s="8">
        <f>SUM(OrderBal21[[#This Row],[Annual
(Actual)]:[Unpaid]])</f>
        <v>0.33</v>
      </c>
    </row>
    <row r="193" spans="1:8" x14ac:dyDescent="0.25">
      <c r="A193" s="7" t="s">
        <v>691</v>
      </c>
      <c r="B193" s="7" t="s">
        <v>374</v>
      </c>
      <c r="C193" s="7" t="s">
        <v>373</v>
      </c>
      <c r="D193" s="7" t="s">
        <v>777</v>
      </c>
      <c r="E193" s="7" t="s">
        <v>929</v>
      </c>
      <c r="F193" s="8">
        <v>-0.1</v>
      </c>
      <c r="G193" s="9"/>
      <c r="H193" s="8">
        <f>SUM(OrderBal21[[#This Row],[Annual
(Actual)]:[Unpaid]])</f>
        <v>-0.1</v>
      </c>
    </row>
    <row r="194" spans="1:8" x14ac:dyDescent="0.25">
      <c r="A194" s="7" t="s">
        <v>692</v>
      </c>
      <c r="B194" s="7" t="s">
        <v>375</v>
      </c>
      <c r="C194" s="7" t="s">
        <v>376</v>
      </c>
      <c r="D194" s="7" t="s">
        <v>921</v>
      </c>
      <c r="E194" s="7" t="s">
        <v>929</v>
      </c>
      <c r="F194" s="8">
        <v>-11100</v>
      </c>
      <c r="G194" s="9"/>
      <c r="H194" s="8">
        <f>SUM(OrderBal21[[#This Row],[Annual
(Actual)]:[Unpaid]])</f>
        <v>-11100</v>
      </c>
    </row>
    <row r="195" spans="1:8" x14ac:dyDescent="0.25">
      <c r="A195" s="7" t="s">
        <v>693</v>
      </c>
      <c r="B195" s="7" t="s">
        <v>377</v>
      </c>
      <c r="C195" s="7" t="s">
        <v>378</v>
      </c>
      <c r="D195" s="7" t="s">
        <v>938</v>
      </c>
      <c r="E195" s="7" t="s">
        <v>929</v>
      </c>
      <c r="F195" s="8">
        <v>331140.96000000002</v>
      </c>
      <c r="G195" s="9"/>
      <c r="H195" s="8">
        <f>SUM(OrderBal21[[#This Row],[Annual
(Actual)]:[Unpaid]])</f>
        <v>331140.96000000002</v>
      </c>
    </row>
    <row r="196" spans="1:8" x14ac:dyDescent="0.25">
      <c r="A196" s="7" t="s">
        <v>694</v>
      </c>
      <c r="B196" s="7" t="s">
        <v>379</v>
      </c>
      <c r="C196" s="7" t="s">
        <v>380</v>
      </c>
      <c r="D196" s="7" t="s">
        <v>938</v>
      </c>
      <c r="E196" s="7" t="s">
        <v>929</v>
      </c>
      <c r="F196" s="8">
        <v>30914.04</v>
      </c>
      <c r="G196" s="9"/>
      <c r="H196" s="8">
        <f>SUM(OrderBal21[[#This Row],[Annual
(Actual)]:[Unpaid]])</f>
        <v>30914.04</v>
      </c>
    </row>
    <row r="197" spans="1:8" x14ac:dyDescent="0.25">
      <c r="A197" s="7" t="s">
        <v>695</v>
      </c>
      <c r="B197" s="7" t="s">
        <v>381</v>
      </c>
      <c r="C197" s="7" t="s">
        <v>382</v>
      </c>
      <c r="D197" s="7" t="s">
        <v>281</v>
      </c>
      <c r="E197" s="7" t="s">
        <v>929</v>
      </c>
      <c r="F197" s="8">
        <v>-4.6399999999999997</v>
      </c>
      <c r="G197" s="9"/>
      <c r="H197" s="8">
        <f>SUM(OrderBal21[[#This Row],[Annual
(Actual)]:[Unpaid]])</f>
        <v>-4.6399999999999997</v>
      </c>
    </row>
    <row r="198" spans="1:8" x14ac:dyDescent="0.25">
      <c r="A198" s="7" t="s">
        <v>696</v>
      </c>
      <c r="B198" s="7" t="s">
        <v>383</v>
      </c>
      <c r="C198" s="7" t="s">
        <v>384</v>
      </c>
      <c r="D198" s="7" t="s">
        <v>938</v>
      </c>
      <c r="E198" s="7" t="s">
        <v>929</v>
      </c>
      <c r="F198" s="8">
        <v>126984.54</v>
      </c>
      <c r="G198" s="9"/>
      <c r="H198" s="8">
        <f>SUM(OrderBal21[[#This Row],[Annual
(Actual)]:[Unpaid]])</f>
        <v>126984.54</v>
      </c>
    </row>
    <row r="199" spans="1:8" x14ac:dyDescent="0.25">
      <c r="A199" s="7" t="s">
        <v>698</v>
      </c>
      <c r="B199" s="7" t="s">
        <v>386</v>
      </c>
      <c r="C199" s="7" t="s">
        <v>385</v>
      </c>
      <c r="D199" s="7" t="s">
        <v>942</v>
      </c>
      <c r="E199" s="7" t="s">
        <v>929</v>
      </c>
      <c r="F199" s="8">
        <v>-0.08</v>
      </c>
      <c r="G199" s="10"/>
      <c r="H199" s="8">
        <f>SUM(OrderBal21[[#This Row],[Annual
(Actual)]:[Unpaid]])</f>
        <v>-0.08</v>
      </c>
    </row>
    <row r="200" spans="1:8" x14ac:dyDescent="0.25">
      <c r="A200" s="7" t="s">
        <v>699</v>
      </c>
      <c r="B200" s="7" t="s">
        <v>387</v>
      </c>
      <c r="C200" s="7" t="s">
        <v>385</v>
      </c>
      <c r="D200" s="7" t="s">
        <v>204</v>
      </c>
      <c r="E200" s="7" t="s">
        <v>930</v>
      </c>
      <c r="F200" s="8">
        <v>0.05</v>
      </c>
      <c r="G200" s="9"/>
      <c r="H200" s="8">
        <f>SUM(OrderBal21[[#This Row],[Annual
(Actual)]:[Unpaid]])</f>
        <v>0.05</v>
      </c>
    </row>
    <row r="201" spans="1:8" x14ac:dyDescent="0.25">
      <c r="A201" s="7" t="s">
        <v>700</v>
      </c>
      <c r="B201" s="7" t="s">
        <v>388</v>
      </c>
      <c r="C201" s="7" t="s">
        <v>389</v>
      </c>
      <c r="D201" s="7" t="s">
        <v>938</v>
      </c>
      <c r="E201" s="7" t="s">
        <v>931</v>
      </c>
      <c r="F201" s="8">
        <v>1602934.32</v>
      </c>
      <c r="G201" s="11"/>
      <c r="H201" s="8">
        <f>SUM(OrderBal21[[#This Row],[Annual
(Actual)]:[Unpaid]])</f>
        <v>1602934.32</v>
      </c>
    </row>
    <row r="202" spans="1:8" x14ac:dyDescent="0.25">
      <c r="A202" s="7" t="s">
        <v>701</v>
      </c>
      <c r="B202" s="7" t="s">
        <v>390</v>
      </c>
      <c r="C202" s="7" t="s">
        <v>391</v>
      </c>
      <c r="D202" s="7" t="s">
        <v>938</v>
      </c>
      <c r="E202" s="7" t="s">
        <v>929</v>
      </c>
      <c r="F202" s="8">
        <v>17166.599999999999</v>
      </c>
      <c r="G202" s="9"/>
      <c r="H202" s="8">
        <f>SUM(OrderBal21[[#This Row],[Annual
(Actual)]:[Unpaid]])</f>
        <v>17166.599999999999</v>
      </c>
    </row>
    <row r="203" spans="1:8" x14ac:dyDescent="0.25">
      <c r="A203" s="7" t="s">
        <v>702</v>
      </c>
      <c r="B203" s="7" t="s">
        <v>392</v>
      </c>
      <c r="C203" s="7" t="s">
        <v>393</v>
      </c>
      <c r="D203" s="7" t="s">
        <v>938</v>
      </c>
      <c r="E203" s="7" t="s">
        <v>881</v>
      </c>
      <c r="F203" s="8">
        <v>137998.51999999999</v>
      </c>
      <c r="G203" s="9"/>
      <c r="H203" s="8">
        <f>SUM(OrderBal21[[#This Row],[Annual
(Actual)]:[Unpaid]])</f>
        <v>137998.51999999999</v>
      </c>
    </row>
    <row r="204" spans="1:8" x14ac:dyDescent="0.25">
      <c r="A204" s="7" t="s">
        <v>703</v>
      </c>
      <c r="B204" s="7" t="s">
        <v>394</v>
      </c>
      <c r="C204" s="7" t="s">
        <v>395</v>
      </c>
      <c r="D204" s="7" t="s">
        <v>938</v>
      </c>
      <c r="E204" s="7" t="s">
        <v>929</v>
      </c>
      <c r="F204" s="8">
        <v>5543200.2400000002</v>
      </c>
      <c r="G204" s="9"/>
      <c r="H204" s="8">
        <f>SUM(OrderBal21[[#This Row],[Annual
(Actual)]:[Unpaid]])</f>
        <v>5543200.2400000002</v>
      </c>
    </row>
    <row r="205" spans="1:8" x14ac:dyDescent="0.25">
      <c r="A205" s="7" t="s">
        <v>704</v>
      </c>
      <c r="B205" s="7" t="s">
        <v>396</v>
      </c>
      <c r="C205" s="7" t="s">
        <v>397</v>
      </c>
      <c r="D205" s="7" t="s">
        <v>843</v>
      </c>
      <c r="E205" s="7" t="s">
        <v>929</v>
      </c>
      <c r="F205" s="8">
        <v>0.02</v>
      </c>
      <c r="G205" s="9"/>
      <c r="H205" s="8">
        <f>SUM(OrderBal21[[#This Row],[Annual
(Actual)]:[Unpaid]])</f>
        <v>0.02</v>
      </c>
    </row>
    <row r="206" spans="1:8" x14ac:dyDescent="0.25">
      <c r="A206" s="7" t="s">
        <v>705</v>
      </c>
      <c r="B206" s="7" t="s">
        <v>818</v>
      </c>
      <c r="C206" s="7" t="s">
        <v>397</v>
      </c>
      <c r="D206" s="7" t="s">
        <v>938</v>
      </c>
      <c r="E206" s="7" t="s">
        <v>929</v>
      </c>
      <c r="F206" s="8">
        <v>2097515.12</v>
      </c>
      <c r="G206" s="9"/>
      <c r="H206" s="8">
        <f>SUM(OrderBal21[[#This Row],[Annual
(Actual)]:[Unpaid]])</f>
        <v>2097515.12</v>
      </c>
    </row>
    <row r="207" spans="1:8" ht="13.5" customHeight="1" x14ac:dyDescent="0.25">
      <c r="A207" s="7" t="s">
        <v>819</v>
      </c>
      <c r="B207" s="7" t="s">
        <v>820</v>
      </c>
      <c r="C207" s="7" t="s">
        <v>399</v>
      </c>
      <c r="D207" s="7" t="s">
        <v>938</v>
      </c>
      <c r="E207" s="7" t="s">
        <v>929</v>
      </c>
      <c r="F207" s="8">
        <v>987048.26</v>
      </c>
      <c r="G207" s="9"/>
      <c r="H207" s="8">
        <f>SUM(OrderBal21[[#This Row],[Annual
(Actual)]:[Unpaid]])</f>
        <v>987048.26</v>
      </c>
    </row>
    <row r="208" spans="1:8" x14ac:dyDescent="0.25">
      <c r="A208" s="7" t="s">
        <v>706</v>
      </c>
      <c r="B208" s="7" t="s">
        <v>398</v>
      </c>
      <c r="C208" s="7" t="s">
        <v>399</v>
      </c>
      <c r="D208" s="7" t="s">
        <v>892</v>
      </c>
      <c r="E208" s="7" t="s">
        <v>929</v>
      </c>
      <c r="F208" s="8">
        <v>0.02</v>
      </c>
      <c r="G208" s="9"/>
      <c r="H208" s="8">
        <f>SUM(OrderBal21[[#This Row],[Annual
(Actual)]:[Unpaid]])</f>
        <v>0.02</v>
      </c>
    </row>
    <row r="209" spans="1:8" x14ac:dyDescent="0.25">
      <c r="A209" s="7" t="s">
        <v>707</v>
      </c>
      <c r="B209" s="7" t="s">
        <v>400</v>
      </c>
      <c r="C209" s="7" t="s">
        <v>401</v>
      </c>
      <c r="D209" s="7" t="s">
        <v>913</v>
      </c>
      <c r="E209" s="7" t="s">
        <v>931</v>
      </c>
      <c r="F209" s="8">
        <v>-93782.01</v>
      </c>
      <c r="G209" s="9"/>
      <c r="H209" s="8">
        <f>SUM(OrderBal21[[#This Row],[Annual
(Actual)]:[Unpaid]])</f>
        <v>-93782.01</v>
      </c>
    </row>
    <row r="210" spans="1:8" x14ac:dyDescent="0.25">
      <c r="A210" s="7" t="s">
        <v>708</v>
      </c>
      <c r="B210" s="7" t="s">
        <v>402</v>
      </c>
      <c r="C210" s="7" t="s">
        <v>397</v>
      </c>
      <c r="D210" s="7" t="s">
        <v>938</v>
      </c>
      <c r="E210" s="7" t="s">
        <v>881</v>
      </c>
      <c r="F210" s="8">
        <v>184922.25</v>
      </c>
      <c r="G210" s="9"/>
      <c r="H210" s="8">
        <f>SUM(OrderBal21[[#This Row],[Annual
(Actual)]:[Unpaid]])</f>
        <v>184922.25</v>
      </c>
    </row>
    <row r="211" spans="1:8" x14ac:dyDescent="0.25">
      <c r="A211" s="7" t="s">
        <v>709</v>
      </c>
      <c r="B211" s="7" t="s">
        <v>403</v>
      </c>
      <c r="C211" s="7" t="s">
        <v>404</v>
      </c>
      <c r="D211" s="7" t="s">
        <v>938</v>
      </c>
      <c r="E211" s="7" t="s">
        <v>881</v>
      </c>
      <c r="F211" s="8">
        <v>7.0000000000000007E-2</v>
      </c>
      <c r="G211" s="9"/>
      <c r="H211" s="8">
        <f>SUM(OrderBal21[[#This Row],[Annual
(Actual)]:[Unpaid]])</f>
        <v>7.0000000000000007E-2</v>
      </c>
    </row>
    <row r="212" spans="1:8" x14ac:dyDescent="0.25">
      <c r="A212" s="7" t="s">
        <v>710</v>
      </c>
      <c r="B212" s="7" t="s">
        <v>405</v>
      </c>
      <c r="C212" s="7" t="s">
        <v>406</v>
      </c>
      <c r="D212" s="7" t="s">
        <v>938</v>
      </c>
      <c r="E212" s="7" t="s">
        <v>881</v>
      </c>
      <c r="F212" s="8">
        <v>72139.679999999993</v>
      </c>
      <c r="G212" s="9"/>
      <c r="H212" s="8">
        <f>SUM(OrderBal21[[#This Row],[Annual
(Actual)]:[Unpaid]])</f>
        <v>72139.679999999993</v>
      </c>
    </row>
    <row r="213" spans="1:8" x14ac:dyDescent="0.25">
      <c r="A213" s="7" t="s">
        <v>711</v>
      </c>
      <c r="B213" s="7" t="s">
        <v>407</v>
      </c>
      <c r="C213" s="7" t="s">
        <v>408</v>
      </c>
      <c r="D213" s="7" t="s">
        <v>938</v>
      </c>
      <c r="E213" s="7" t="s">
        <v>929</v>
      </c>
      <c r="F213" s="8">
        <v>65312.639999999999</v>
      </c>
      <c r="G213" s="9"/>
      <c r="H213" s="8">
        <f>SUM(OrderBal21[[#This Row],[Annual
(Actual)]:[Unpaid]])</f>
        <v>65312.639999999999</v>
      </c>
    </row>
    <row r="214" spans="1:8" x14ac:dyDescent="0.25">
      <c r="A214" s="7" t="s">
        <v>712</v>
      </c>
      <c r="B214" s="7" t="s">
        <v>409</v>
      </c>
      <c r="C214" s="7" t="s">
        <v>410</v>
      </c>
      <c r="D214" s="7" t="s">
        <v>938</v>
      </c>
      <c r="E214" s="7" t="s">
        <v>929</v>
      </c>
      <c r="F214" s="8">
        <v>47015.89</v>
      </c>
      <c r="G214" s="9"/>
      <c r="H214" s="8">
        <f>SUM(OrderBal21[[#This Row],[Annual
(Actual)]:[Unpaid]])</f>
        <v>47015.89</v>
      </c>
    </row>
    <row r="215" spans="1:8" x14ac:dyDescent="0.25">
      <c r="A215" s="7" t="s">
        <v>713</v>
      </c>
      <c r="B215" s="7" t="s">
        <v>411</v>
      </c>
      <c r="C215" s="7" t="s">
        <v>412</v>
      </c>
      <c r="D215" s="7" t="s">
        <v>938</v>
      </c>
      <c r="E215" s="7" t="s">
        <v>929</v>
      </c>
      <c r="F215" s="8">
        <v>21789.14</v>
      </c>
      <c r="G215" s="9"/>
      <c r="H215" s="8">
        <f>SUM(OrderBal21[[#This Row],[Annual
(Actual)]:[Unpaid]])</f>
        <v>21789.14</v>
      </c>
    </row>
    <row r="216" spans="1:8" x14ac:dyDescent="0.25">
      <c r="A216" s="7" t="s">
        <v>714</v>
      </c>
      <c r="B216" s="7" t="s">
        <v>413</v>
      </c>
      <c r="C216" s="7" t="s">
        <v>414</v>
      </c>
      <c r="D216" s="7" t="s">
        <v>938</v>
      </c>
      <c r="E216" s="7" t="s">
        <v>931</v>
      </c>
      <c r="F216" s="8">
        <v>86332.89</v>
      </c>
      <c r="G216" s="9"/>
      <c r="H216" s="8">
        <f>SUM(OrderBal21[[#This Row],[Annual
(Actual)]:[Unpaid]])</f>
        <v>86332.89</v>
      </c>
    </row>
    <row r="217" spans="1:8" x14ac:dyDescent="0.25">
      <c r="A217" s="7" t="s">
        <v>715</v>
      </c>
      <c r="B217" s="7" t="s">
        <v>415</v>
      </c>
      <c r="C217" s="7" t="s">
        <v>416</v>
      </c>
      <c r="D217" s="7" t="s">
        <v>938</v>
      </c>
      <c r="E217" s="7" t="s">
        <v>881</v>
      </c>
      <c r="F217" s="8">
        <v>14066.26</v>
      </c>
      <c r="G217" s="9"/>
      <c r="H217" s="8">
        <f>SUM(OrderBal21[[#This Row],[Annual
(Actual)]:[Unpaid]])</f>
        <v>14066.26</v>
      </c>
    </row>
    <row r="218" spans="1:8" x14ac:dyDescent="0.25">
      <c r="A218" s="7" t="s">
        <v>716</v>
      </c>
      <c r="B218" s="7" t="s">
        <v>417</v>
      </c>
      <c r="C218" s="7" t="s">
        <v>418</v>
      </c>
      <c r="D218" s="7" t="s">
        <v>913</v>
      </c>
      <c r="E218" s="7" t="s">
        <v>929</v>
      </c>
      <c r="F218" s="8">
        <v>687445.88</v>
      </c>
      <c r="G218" s="9"/>
      <c r="H218" s="8">
        <f>SUM(OrderBal21[[#This Row],[Annual
(Actual)]:[Unpaid]])</f>
        <v>687445.88</v>
      </c>
    </row>
    <row r="219" spans="1:8" x14ac:dyDescent="0.25">
      <c r="A219" s="7" t="s">
        <v>717</v>
      </c>
      <c r="B219" s="7" t="s">
        <v>419</v>
      </c>
      <c r="C219" s="7" t="s">
        <v>420</v>
      </c>
      <c r="D219" s="7" t="s">
        <v>91</v>
      </c>
      <c r="E219" s="7" t="s">
        <v>779</v>
      </c>
      <c r="F219" s="8">
        <v>549698</v>
      </c>
      <c r="G219" s="9"/>
      <c r="H219" s="8">
        <f>SUM(OrderBal21[[#This Row],[Annual
(Actual)]:[Unpaid]])</f>
        <v>549698</v>
      </c>
    </row>
    <row r="220" spans="1:8" x14ac:dyDescent="0.25">
      <c r="A220" s="7" t="s">
        <v>718</v>
      </c>
      <c r="B220" s="7" t="s">
        <v>421</v>
      </c>
      <c r="C220" s="7" t="s">
        <v>422</v>
      </c>
      <c r="D220" s="7" t="s">
        <v>938</v>
      </c>
      <c r="E220" s="7" t="s">
        <v>929</v>
      </c>
      <c r="F220" s="8">
        <v>495143.04</v>
      </c>
      <c r="G220" s="9"/>
      <c r="H220" s="8">
        <f>SUM(OrderBal21[[#This Row],[Annual
(Actual)]:[Unpaid]])</f>
        <v>495143.04</v>
      </c>
    </row>
    <row r="221" spans="1:8" x14ac:dyDescent="0.25">
      <c r="A221" s="7" t="s">
        <v>719</v>
      </c>
      <c r="B221" s="7" t="s">
        <v>423</v>
      </c>
      <c r="C221" s="7" t="s">
        <v>422</v>
      </c>
      <c r="D221" s="7" t="s">
        <v>938</v>
      </c>
      <c r="E221" s="7" t="s">
        <v>929</v>
      </c>
      <c r="F221" s="8">
        <v>88874.16</v>
      </c>
      <c r="G221" s="9"/>
      <c r="H221" s="8">
        <f>SUM(OrderBal21[[#This Row],[Annual
(Actual)]:[Unpaid]])</f>
        <v>88874.16</v>
      </c>
    </row>
    <row r="222" spans="1:8" x14ac:dyDescent="0.25">
      <c r="A222" s="7" t="s">
        <v>798</v>
      </c>
      <c r="B222" s="7" t="s">
        <v>799</v>
      </c>
      <c r="C222" s="7" t="s">
        <v>422</v>
      </c>
      <c r="D222" s="7" t="s">
        <v>812</v>
      </c>
      <c r="E222" s="7" t="s">
        <v>498</v>
      </c>
      <c r="F222" s="8">
        <v>612</v>
      </c>
      <c r="G222" s="9"/>
      <c r="H222" s="8">
        <f>SUM(OrderBal21[[#This Row],[Annual
(Actual)]:[Unpaid]])</f>
        <v>612</v>
      </c>
    </row>
    <row r="223" spans="1:8" x14ac:dyDescent="0.25">
      <c r="A223" s="7" t="s">
        <v>720</v>
      </c>
      <c r="B223" s="7" t="s">
        <v>424</v>
      </c>
      <c r="C223" s="7" t="s">
        <v>425</v>
      </c>
      <c r="D223" s="7" t="s">
        <v>938</v>
      </c>
      <c r="E223" s="7" t="s">
        <v>929</v>
      </c>
      <c r="F223" s="8">
        <v>130350.6</v>
      </c>
      <c r="G223" s="9"/>
      <c r="H223" s="8">
        <f>SUM(OrderBal21[[#This Row],[Annual
(Actual)]:[Unpaid]])</f>
        <v>130350.6</v>
      </c>
    </row>
    <row r="224" spans="1:8" x14ac:dyDescent="0.25">
      <c r="A224" s="7" t="s">
        <v>721</v>
      </c>
      <c r="B224" s="7" t="s">
        <v>427</v>
      </c>
      <c r="C224" s="7" t="s">
        <v>426</v>
      </c>
      <c r="D224" s="7" t="s">
        <v>913</v>
      </c>
      <c r="E224" s="7" t="s">
        <v>929</v>
      </c>
      <c r="F224" s="8">
        <v>5418442</v>
      </c>
      <c r="G224" s="9"/>
      <c r="H224" s="8">
        <f>SUM(OrderBal21[[#This Row],[Annual
(Actual)]:[Unpaid]])</f>
        <v>5418442</v>
      </c>
    </row>
    <row r="225" spans="1:8" x14ac:dyDescent="0.25">
      <c r="A225" s="7" t="s">
        <v>722</v>
      </c>
      <c r="B225" s="7" t="s">
        <v>428</v>
      </c>
      <c r="C225" s="7" t="s">
        <v>426</v>
      </c>
      <c r="D225" s="7" t="s">
        <v>938</v>
      </c>
      <c r="E225" s="7" t="s">
        <v>929</v>
      </c>
      <c r="F225" s="8">
        <v>1256822.82</v>
      </c>
      <c r="G225" s="9"/>
      <c r="H225" s="8">
        <f>SUM(OrderBal21[[#This Row],[Annual
(Actual)]:[Unpaid]])</f>
        <v>1256822.82</v>
      </c>
    </row>
    <row r="226" spans="1:8" x14ac:dyDescent="0.25">
      <c r="A226" s="7" t="s">
        <v>723</v>
      </c>
      <c r="B226" s="7" t="s">
        <v>429</v>
      </c>
      <c r="C226" s="7" t="s">
        <v>430</v>
      </c>
      <c r="D226" s="7" t="s">
        <v>938</v>
      </c>
      <c r="E226" s="7" t="s">
        <v>929</v>
      </c>
      <c r="F226" s="8">
        <v>44729.04</v>
      </c>
      <c r="G226" s="9"/>
      <c r="H226" s="8">
        <f>SUM(OrderBal21[[#This Row],[Annual
(Actual)]:[Unpaid]])</f>
        <v>44729.04</v>
      </c>
    </row>
    <row r="227" spans="1:8" x14ac:dyDescent="0.25">
      <c r="A227" s="7" t="s">
        <v>724</v>
      </c>
      <c r="B227" s="7" t="s">
        <v>431</v>
      </c>
      <c r="C227" s="7" t="s">
        <v>432</v>
      </c>
      <c r="D227" s="7" t="s">
        <v>938</v>
      </c>
      <c r="E227" s="7" t="s">
        <v>48</v>
      </c>
      <c r="F227" s="8">
        <v>446211.9</v>
      </c>
      <c r="G227" s="9"/>
      <c r="H227" s="8">
        <f>SUM(OrderBal21[[#This Row],[Annual
(Actual)]:[Unpaid]])</f>
        <v>446211.9</v>
      </c>
    </row>
    <row r="228" spans="1:8" x14ac:dyDescent="0.25">
      <c r="A228" s="7" t="s">
        <v>725</v>
      </c>
      <c r="B228" s="7" t="s">
        <v>433</v>
      </c>
      <c r="C228" s="7" t="s">
        <v>432</v>
      </c>
      <c r="D228" s="7" t="s">
        <v>938</v>
      </c>
      <c r="E228" s="7" t="s">
        <v>881</v>
      </c>
      <c r="F228" s="8">
        <v>4370120.72</v>
      </c>
      <c r="G228" s="9"/>
      <c r="H228" s="8">
        <f>SUM(OrderBal21[[#This Row],[Annual
(Actual)]:[Unpaid]])</f>
        <v>4370120.72</v>
      </c>
    </row>
    <row r="229" spans="1:8" x14ac:dyDescent="0.25">
      <c r="A229" s="7" t="s">
        <v>726</v>
      </c>
      <c r="B229" s="7" t="s">
        <v>434</v>
      </c>
      <c r="C229" s="7" t="s">
        <v>435</v>
      </c>
      <c r="D229" s="7" t="s">
        <v>938</v>
      </c>
      <c r="E229" s="7" t="s">
        <v>929</v>
      </c>
      <c r="F229" s="8">
        <v>121125.05</v>
      </c>
      <c r="G229" s="9"/>
      <c r="H229" s="8">
        <f>SUM(OrderBal21[[#This Row],[Annual
(Actual)]:[Unpaid]])</f>
        <v>121125.05</v>
      </c>
    </row>
    <row r="230" spans="1:8" x14ac:dyDescent="0.25">
      <c r="A230" s="7" t="s">
        <v>727</v>
      </c>
      <c r="B230" s="7" t="s">
        <v>436</v>
      </c>
      <c r="C230" s="7" t="s">
        <v>437</v>
      </c>
      <c r="D230" s="7" t="s">
        <v>938</v>
      </c>
      <c r="E230" s="7" t="s">
        <v>929</v>
      </c>
      <c r="F230" s="8">
        <v>154749.99</v>
      </c>
      <c r="G230" s="9"/>
      <c r="H230" s="8">
        <f>SUM(OrderBal21[[#This Row],[Annual
(Actual)]:[Unpaid]])</f>
        <v>154749.99</v>
      </c>
    </row>
    <row r="231" spans="1:8" x14ac:dyDescent="0.25">
      <c r="A231" s="7" t="s">
        <v>728</v>
      </c>
      <c r="B231" s="7" t="s">
        <v>438</v>
      </c>
      <c r="C231" s="7" t="s">
        <v>439</v>
      </c>
      <c r="D231" s="7" t="s">
        <v>938</v>
      </c>
      <c r="E231" s="7" t="s">
        <v>881</v>
      </c>
      <c r="F231" s="8">
        <v>102255.46</v>
      </c>
      <c r="G231" s="9"/>
      <c r="H231" s="8">
        <f>SUM(OrderBal21[[#This Row],[Annual
(Actual)]:[Unpaid]])</f>
        <v>102255.46</v>
      </c>
    </row>
    <row r="232" spans="1:8" x14ac:dyDescent="0.25">
      <c r="A232" s="7" t="s">
        <v>729</v>
      </c>
      <c r="B232" s="7" t="s">
        <v>440</v>
      </c>
      <c r="C232" s="7" t="s">
        <v>441</v>
      </c>
      <c r="D232" s="7" t="s">
        <v>938</v>
      </c>
      <c r="E232" s="7" t="s">
        <v>929</v>
      </c>
      <c r="F232" s="8">
        <v>5686082.2000000002</v>
      </c>
      <c r="G232" s="9"/>
      <c r="H232" s="8">
        <f>SUM(OrderBal21[[#This Row],[Annual
(Actual)]:[Unpaid]])</f>
        <v>5686082.2000000002</v>
      </c>
    </row>
    <row r="233" spans="1:8" x14ac:dyDescent="0.25">
      <c r="A233" s="7" t="s">
        <v>730</v>
      </c>
      <c r="B233" s="7" t="s">
        <v>442</v>
      </c>
      <c r="C233" s="7" t="s">
        <v>441</v>
      </c>
      <c r="D233" s="7" t="s">
        <v>938</v>
      </c>
      <c r="E233" s="7" t="s">
        <v>929</v>
      </c>
      <c r="F233" s="8">
        <v>1724861.08</v>
      </c>
      <c r="G233" s="9"/>
      <c r="H233" s="8">
        <f>SUM(OrderBal21[[#This Row],[Annual
(Actual)]:[Unpaid]])</f>
        <v>1724861.08</v>
      </c>
    </row>
    <row r="234" spans="1:8" x14ac:dyDescent="0.25">
      <c r="A234" s="7" t="s">
        <v>731</v>
      </c>
      <c r="B234" s="7" t="s">
        <v>443</v>
      </c>
      <c r="C234" s="7" t="s">
        <v>444</v>
      </c>
      <c r="D234" s="7" t="s">
        <v>938</v>
      </c>
      <c r="E234" s="7" t="s">
        <v>929</v>
      </c>
      <c r="F234" s="8">
        <v>69552.800000000003</v>
      </c>
      <c r="G234" s="9"/>
      <c r="H234" s="8">
        <f>SUM(OrderBal21[[#This Row],[Annual
(Actual)]:[Unpaid]])</f>
        <v>69552.800000000003</v>
      </c>
    </row>
    <row r="235" spans="1:8" x14ac:dyDescent="0.25">
      <c r="A235" s="7" t="s">
        <v>732</v>
      </c>
      <c r="B235" s="7" t="s">
        <v>445</v>
      </c>
      <c r="C235" s="7" t="s">
        <v>446</v>
      </c>
      <c r="D235" s="7" t="s">
        <v>938</v>
      </c>
      <c r="E235" s="7" t="s">
        <v>929</v>
      </c>
      <c r="F235" s="8">
        <v>1425974</v>
      </c>
      <c r="G235" s="9">
        <v>-1425974</v>
      </c>
      <c r="H235" s="8">
        <f>SUM(OrderBal21[[#This Row],[Annual
(Actual)]:[Unpaid]])</f>
        <v>0</v>
      </c>
    </row>
    <row r="236" spans="1:8" x14ac:dyDescent="0.25">
      <c r="A236" s="7" t="s">
        <v>733</v>
      </c>
      <c r="B236" s="7" t="s">
        <v>447</v>
      </c>
      <c r="C236" s="7" t="s">
        <v>448</v>
      </c>
      <c r="D236" s="7" t="s">
        <v>913</v>
      </c>
      <c r="E236" s="7" t="s">
        <v>931</v>
      </c>
      <c r="F236" s="8">
        <v>513560.8</v>
      </c>
      <c r="G236" s="9">
        <v>-513560.8</v>
      </c>
      <c r="H236" s="8">
        <f>SUM(OrderBal21[[#This Row],[Annual
(Actual)]:[Unpaid]])</f>
        <v>0</v>
      </c>
    </row>
    <row r="237" spans="1:8" x14ac:dyDescent="0.25">
      <c r="A237" s="7" t="s">
        <v>734</v>
      </c>
      <c r="B237" s="7" t="s">
        <v>449</v>
      </c>
      <c r="C237" s="7" t="s">
        <v>448</v>
      </c>
      <c r="D237" s="7" t="s">
        <v>504</v>
      </c>
      <c r="E237" s="7" t="s">
        <v>931</v>
      </c>
      <c r="F237" s="8">
        <v>0.01</v>
      </c>
      <c r="G237" s="9"/>
      <c r="H237" s="8">
        <f>SUM(OrderBal21[[#This Row],[Annual
(Actual)]:[Unpaid]])</f>
        <v>0.01</v>
      </c>
    </row>
    <row r="238" spans="1:8" x14ac:dyDescent="0.25">
      <c r="A238" s="7" t="s">
        <v>735</v>
      </c>
      <c r="B238" s="7" t="s">
        <v>450</v>
      </c>
      <c r="C238" s="7" t="s">
        <v>451</v>
      </c>
      <c r="D238" s="7" t="s">
        <v>842</v>
      </c>
      <c r="E238" s="7" t="s">
        <v>929</v>
      </c>
      <c r="F238" s="8">
        <v>-0.03</v>
      </c>
      <c r="G238" s="9"/>
      <c r="H238" s="8">
        <f>SUM(OrderBal21[[#This Row],[Annual
(Actual)]:[Unpaid]])</f>
        <v>-0.03</v>
      </c>
    </row>
    <row r="239" spans="1:8" x14ac:dyDescent="0.25">
      <c r="A239" s="7" t="s">
        <v>736</v>
      </c>
      <c r="B239" s="7" t="s">
        <v>452</v>
      </c>
      <c r="C239" s="7" t="s">
        <v>453</v>
      </c>
      <c r="D239" s="7" t="s">
        <v>938</v>
      </c>
      <c r="E239" s="7" t="s">
        <v>929</v>
      </c>
      <c r="F239" s="8">
        <v>401907.1</v>
      </c>
      <c r="G239" s="9">
        <v>-401907.1</v>
      </c>
      <c r="H239" s="8">
        <f>SUM(OrderBal21[[#This Row],[Annual
(Actual)]:[Unpaid]])</f>
        <v>0</v>
      </c>
    </row>
    <row r="240" spans="1:8" x14ac:dyDescent="0.25">
      <c r="A240" s="7" t="s">
        <v>737</v>
      </c>
      <c r="B240" s="7" t="s">
        <v>738</v>
      </c>
      <c r="C240" s="7" t="s">
        <v>739</v>
      </c>
      <c r="D240" s="7" t="s">
        <v>938</v>
      </c>
      <c r="E240" s="7" t="s">
        <v>929</v>
      </c>
      <c r="F240" s="8">
        <v>206280</v>
      </c>
      <c r="G240" s="9"/>
      <c r="H240" s="8">
        <f>SUM(OrderBal21[[#This Row],[Annual
(Actual)]:[Unpaid]])</f>
        <v>206280</v>
      </c>
    </row>
    <row r="241" spans="1:8" x14ac:dyDescent="0.25">
      <c r="A241" s="7" t="s">
        <v>740</v>
      </c>
      <c r="B241" s="7" t="s">
        <v>454</v>
      </c>
      <c r="C241" s="7" t="s">
        <v>455</v>
      </c>
      <c r="D241" s="7" t="s">
        <v>938</v>
      </c>
      <c r="E241" s="7" t="s">
        <v>929</v>
      </c>
      <c r="F241" s="8">
        <v>131328.51999999999</v>
      </c>
      <c r="G241" s="9"/>
      <c r="H241" s="8">
        <f>SUM(OrderBal21[[#This Row],[Annual
(Actual)]:[Unpaid]])</f>
        <v>131328.51999999999</v>
      </c>
    </row>
    <row r="242" spans="1:8" x14ac:dyDescent="0.25">
      <c r="A242" s="7" t="s">
        <v>741</v>
      </c>
      <c r="B242" s="7" t="s">
        <v>456</v>
      </c>
      <c r="C242" s="7" t="s">
        <v>455</v>
      </c>
      <c r="D242" s="7" t="s">
        <v>938</v>
      </c>
      <c r="E242" s="7" t="s">
        <v>881</v>
      </c>
      <c r="F242" s="8">
        <v>232500.01</v>
      </c>
      <c r="G242" s="9"/>
      <c r="H242" s="8">
        <f>SUM(OrderBal21[[#This Row],[Annual
(Actual)]:[Unpaid]])</f>
        <v>232500.01</v>
      </c>
    </row>
    <row r="243" spans="1:8" x14ac:dyDescent="0.25">
      <c r="A243" s="7" t="s">
        <v>742</v>
      </c>
      <c r="B243" s="7" t="s">
        <v>458</v>
      </c>
      <c r="C243" s="7" t="s">
        <v>459</v>
      </c>
      <c r="D243" s="7" t="s">
        <v>938</v>
      </c>
      <c r="E243" s="7" t="s">
        <v>929</v>
      </c>
      <c r="F243" s="8">
        <v>1857396</v>
      </c>
      <c r="G243" s="9"/>
      <c r="H243" s="8">
        <f>SUM(OrderBal21[[#This Row],[Annual
(Actual)]:[Unpaid]])</f>
        <v>1857396</v>
      </c>
    </row>
    <row r="244" spans="1:8" x14ac:dyDescent="0.25">
      <c r="A244" s="7" t="s">
        <v>743</v>
      </c>
      <c r="B244" s="7" t="s">
        <v>460</v>
      </c>
      <c r="C244" s="7" t="s">
        <v>459</v>
      </c>
      <c r="D244" s="7" t="s">
        <v>938</v>
      </c>
      <c r="E244" s="7" t="s">
        <v>881</v>
      </c>
      <c r="F244" s="8">
        <v>197624.03</v>
      </c>
      <c r="G244" s="9">
        <v>-46170.36</v>
      </c>
      <c r="H244" s="8">
        <f>SUM(OrderBal21[[#This Row],[Annual
(Actual)]:[Unpaid]])</f>
        <v>151453.66999999998</v>
      </c>
    </row>
    <row r="245" spans="1:8" x14ac:dyDescent="0.25">
      <c r="A245" s="7" t="s">
        <v>744</v>
      </c>
      <c r="B245" s="7" t="s">
        <v>461</v>
      </c>
      <c r="C245" s="7" t="s">
        <v>462</v>
      </c>
      <c r="D245" s="7" t="s">
        <v>938</v>
      </c>
      <c r="E245" s="7" t="s">
        <v>881</v>
      </c>
      <c r="F245" s="8">
        <v>55218.97</v>
      </c>
      <c r="G245" s="9"/>
      <c r="H245" s="8">
        <f>SUM(OrderBal21[[#This Row],[Annual
(Actual)]:[Unpaid]])</f>
        <v>55218.97</v>
      </c>
    </row>
    <row r="246" spans="1:8" x14ac:dyDescent="0.25">
      <c r="A246" s="7" t="s">
        <v>745</v>
      </c>
      <c r="B246" s="7" t="s">
        <v>463</v>
      </c>
      <c r="C246" s="7" t="s">
        <v>464</v>
      </c>
      <c r="D246" s="7" t="s">
        <v>938</v>
      </c>
      <c r="E246" s="7" t="s">
        <v>929</v>
      </c>
      <c r="F246" s="8">
        <v>60238.080000000002</v>
      </c>
      <c r="G246" s="9"/>
      <c r="H246" s="8">
        <f>SUM(OrderBal21[[#This Row],[Annual
(Actual)]:[Unpaid]])</f>
        <v>60238.080000000002</v>
      </c>
    </row>
    <row r="247" spans="1:8" x14ac:dyDescent="0.25">
      <c r="A247" s="7" t="s">
        <v>746</v>
      </c>
      <c r="B247" s="7" t="s">
        <v>831</v>
      </c>
      <c r="C247" s="7" t="s">
        <v>465</v>
      </c>
      <c r="D247" s="7" t="s">
        <v>938</v>
      </c>
      <c r="E247" s="7" t="s">
        <v>929</v>
      </c>
      <c r="F247" s="8">
        <v>105962.95</v>
      </c>
      <c r="G247" s="9"/>
      <c r="H247" s="8">
        <f>SUM(OrderBal21[[#This Row],[Annual
(Actual)]:[Unpaid]])</f>
        <v>105962.95</v>
      </c>
    </row>
    <row r="248" spans="1:8" x14ac:dyDescent="0.25">
      <c r="A248" s="7" t="s">
        <v>747</v>
      </c>
      <c r="B248" s="7" t="s">
        <v>466</v>
      </c>
      <c r="C248" s="7" t="s">
        <v>465</v>
      </c>
      <c r="D248" s="7" t="s">
        <v>938</v>
      </c>
      <c r="E248" s="7" t="s">
        <v>929</v>
      </c>
      <c r="F248" s="8">
        <v>208947.24</v>
      </c>
      <c r="G248" s="9"/>
      <c r="H248" s="8">
        <f>SUM(OrderBal21[[#This Row],[Annual
(Actual)]:[Unpaid]])</f>
        <v>208947.24</v>
      </c>
    </row>
    <row r="249" spans="1:8" x14ac:dyDescent="0.25">
      <c r="A249" s="7" t="s">
        <v>748</v>
      </c>
      <c r="B249" s="7" t="s">
        <v>467</v>
      </c>
      <c r="C249" s="7" t="s">
        <v>468</v>
      </c>
      <c r="D249" s="7" t="s">
        <v>938</v>
      </c>
      <c r="E249" s="7" t="s">
        <v>929</v>
      </c>
      <c r="F249" s="8">
        <v>17309.82</v>
      </c>
      <c r="G249" s="9"/>
      <c r="H249" s="8">
        <f>SUM(OrderBal21[[#This Row],[Annual
(Actual)]:[Unpaid]])</f>
        <v>17309.82</v>
      </c>
    </row>
    <row r="250" spans="1:8" x14ac:dyDescent="0.25">
      <c r="A250" s="7" t="s">
        <v>749</v>
      </c>
      <c r="B250" s="7" t="s">
        <v>469</v>
      </c>
      <c r="C250" s="7" t="s">
        <v>470</v>
      </c>
      <c r="D250" s="7" t="s">
        <v>938</v>
      </c>
      <c r="E250" s="7" t="s">
        <v>929</v>
      </c>
      <c r="F250" s="8">
        <v>62587.519999999997</v>
      </c>
      <c r="G250" s="9"/>
      <c r="H250" s="8">
        <f>SUM(OrderBal21[[#This Row],[Annual
(Actual)]:[Unpaid]])</f>
        <v>62587.519999999997</v>
      </c>
    </row>
    <row r="251" spans="1:8" x14ac:dyDescent="0.25">
      <c r="A251" s="7" t="s">
        <v>750</v>
      </c>
      <c r="B251" s="7" t="s">
        <v>471</v>
      </c>
      <c r="C251" s="7" t="s">
        <v>472</v>
      </c>
      <c r="D251" s="7" t="s">
        <v>842</v>
      </c>
      <c r="E251" s="7" t="s">
        <v>929</v>
      </c>
      <c r="F251" s="8">
        <v>-0.02</v>
      </c>
      <c r="G251" s="9"/>
      <c r="H251" s="8">
        <f>SUM(OrderBal21[[#This Row],[Annual
(Actual)]:[Unpaid]])</f>
        <v>-0.02</v>
      </c>
    </row>
    <row r="252" spans="1:8" x14ac:dyDescent="0.25">
      <c r="A252" s="7" t="s">
        <v>751</v>
      </c>
      <c r="B252" s="7" t="s">
        <v>473</v>
      </c>
      <c r="C252" s="7" t="s">
        <v>474</v>
      </c>
      <c r="D252" s="7" t="s">
        <v>938</v>
      </c>
      <c r="E252" s="7" t="s">
        <v>929</v>
      </c>
      <c r="F252" s="8">
        <v>82500</v>
      </c>
      <c r="G252" s="9"/>
      <c r="H252" s="8">
        <f>SUM(OrderBal21[[#This Row],[Annual
(Actual)]:[Unpaid]])</f>
        <v>82500</v>
      </c>
    </row>
    <row r="253" spans="1:8" x14ac:dyDescent="0.25">
      <c r="A253" s="7" t="s">
        <v>752</v>
      </c>
      <c r="B253" s="7" t="s">
        <v>475</v>
      </c>
      <c r="C253" s="7" t="s">
        <v>476</v>
      </c>
      <c r="D253" s="7" t="s">
        <v>938</v>
      </c>
      <c r="E253" s="7" t="s">
        <v>929</v>
      </c>
      <c r="F253" s="8">
        <v>3963619.09</v>
      </c>
      <c r="G253" s="9"/>
      <c r="H253" s="8">
        <f>SUM(OrderBal21[[#This Row],[Annual
(Actual)]:[Unpaid]])</f>
        <v>3963619.09</v>
      </c>
    </row>
    <row r="254" spans="1:8" x14ac:dyDescent="0.25">
      <c r="A254" s="7" t="s">
        <v>753</v>
      </c>
      <c r="B254" s="7" t="s">
        <v>477</v>
      </c>
      <c r="C254" s="7" t="s">
        <v>478</v>
      </c>
      <c r="D254" s="7" t="s">
        <v>843</v>
      </c>
      <c r="E254" s="7" t="s">
        <v>929</v>
      </c>
      <c r="F254" s="8">
        <v>117479.38</v>
      </c>
      <c r="G254" s="9">
        <v>-110252.78</v>
      </c>
      <c r="H254" s="8">
        <f>SUM(OrderBal21[[#This Row],[Annual
(Actual)]:[Unpaid]])</f>
        <v>7226.6000000000058</v>
      </c>
    </row>
    <row r="255" spans="1:8" x14ac:dyDescent="0.25">
      <c r="A255" s="7" t="s">
        <v>754</v>
      </c>
      <c r="B255" s="7" t="s">
        <v>894</v>
      </c>
      <c r="C255" s="7" t="s">
        <v>479</v>
      </c>
      <c r="D255" s="7" t="s">
        <v>938</v>
      </c>
      <c r="E255" s="7" t="s">
        <v>929</v>
      </c>
      <c r="F255" s="8">
        <v>393707.45</v>
      </c>
      <c r="G255" s="9"/>
      <c r="H255" s="8">
        <f>SUM(OrderBal21[[#This Row],[Annual
(Actual)]:[Unpaid]])</f>
        <v>393707.45</v>
      </c>
    </row>
    <row r="256" spans="1:8" x14ac:dyDescent="0.25">
      <c r="A256" s="7" t="s">
        <v>821</v>
      </c>
      <c r="B256" s="7" t="s">
        <v>822</v>
      </c>
      <c r="C256" s="7" t="s">
        <v>481</v>
      </c>
      <c r="D256" s="7" t="s">
        <v>933</v>
      </c>
      <c r="E256" s="7" t="s">
        <v>929</v>
      </c>
      <c r="F256" s="8">
        <v>140116.79999999999</v>
      </c>
      <c r="G256" s="9"/>
      <c r="H256" s="8">
        <f>SUM(OrderBal21[[#This Row],[Annual
(Actual)]:[Unpaid]])</f>
        <v>140116.79999999999</v>
      </c>
    </row>
    <row r="257" spans="1:8" x14ac:dyDescent="0.25">
      <c r="A257" s="7" t="s">
        <v>755</v>
      </c>
      <c r="B257" s="7" t="s">
        <v>480</v>
      </c>
      <c r="C257" s="7" t="s">
        <v>481</v>
      </c>
      <c r="D257" s="7" t="s">
        <v>56</v>
      </c>
      <c r="E257" s="7" t="s">
        <v>929</v>
      </c>
      <c r="F257" s="8">
        <v>124499.78</v>
      </c>
      <c r="G257" s="9"/>
      <c r="H257" s="8">
        <f>SUM(OrderBal21[[#This Row],[Annual
(Actual)]:[Unpaid]])</f>
        <v>124499.78</v>
      </c>
    </row>
    <row r="258" spans="1:8" x14ac:dyDescent="0.25">
      <c r="A258" s="7" t="s">
        <v>756</v>
      </c>
      <c r="B258" s="7" t="s">
        <v>482</v>
      </c>
      <c r="C258" s="7" t="s">
        <v>481</v>
      </c>
      <c r="D258" s="7" t="s">
        <v>938</v>
      </c>
      <c r="E258" s="7" t="s">
        <v>929</v>
      </c>
      <c r="F258" s="8">
        <v>327008.8</v>
      </c>
      <c r="G258" s="9"/>
      <c r="H258" s="8">
        <f>SUM(OrderBal21[[#This Row],[Annual
(Actual)]:[Unpaid]])</f>
        <v>327008.8</v>
      </c>
    </row>
    <row r="259" spans="1:8" x14ac:dyDescent="0.25">
      <c r="A259" s="7" t="s">
        <v>757</v>
      </c>
      <c r="B259" s="7" t="s">
        <v>483</v>
      </c>
      <c r="C259" s="7" t="s">
        <v>481</v>
      </c>
      <c r="D259" s="7" t="s">
        <v>938</v>
      </c>
      <c r="E259" s="7" t="s">
        <v>929</v>
      </c>
      <c r="F259" s="8">
        <v>327008.8</v>
      </c>
      <c r="G259" s="15"/>
      <c r="H259" s="8">
        <f>SUM(OrderBal21[[#This Row],[Annual
(Actual)]:[Unpaid]])</f>
        <v>327008.8</v>
      </c>
    </row>
    <row r="260" spans="1:8" x14ac:dyDescent="0.25">
      <c r="A260" s="7" t="s">
        <v>758</v>
      </c>
      <c r="B260" s="7" t="s">
        <v>484</v>
      </c>
      <c r="C260" s="7" t="s">
        <v>485</v>
      </c>
      <c r="D260" s="7" t="s">
        <v>938</v>
      </c>
      <c r="E260" s="7" t="s">
        <v>929</v>
      </c>
      <c r="F260" s="8">
        <v>192358.39999999999</v>
      </c>
      <c r="G260" s="15"/>
      <c r="H260" s="8">
        <f>SUM(OrderBal21[[#This Row],[Annual
(Actual)]:[Unpaid]])</f>
        <v>192358.39999999999</v>
      </c>
    </row>
    <row r="261" spans="1:8" x14ac:dyDescent="0.25">
      <c r="A261" s="7" t="s">
        <v>785</v>
      </c>
      <c r="B261" s="7" t="s">
        <v>786</v>
      </c>
      <c r="C261" s="7" t="s">
        <v>787</v>
      </c>
      <c r="D261" s="7" t="s">
        <v>913</v>
      </c>
      <c r="E261" s="7" t="s">
        <v>881</v>
      </c>
      <c r="F261" s="8">
        <v>0.01</v>
      </c>
      <c r="G261" s="15"/>
      <c r="H261" s="8">
        <f>SUM(OrderBal21[[#This Row],[Annual
(Actual)]:[Unpaid]])</f>
        <v>0.01</v>
      </c>
    </row>
    <row r="262" spans="1:8" x14ac:dyDescent="0.25">
      <c r="A262" s="7" t="s">
        <v>759</v>
      </c>
      <c r="B262" s="7" t="s">
        <v>486</v>
      </c>
      <c r="C262" s="7" t="s">
        <v>487</v>
      </c>
      <c r="D262" s="7" t="s">
        <v>938</v>
      </c>
      <c r="E262" s="7" t="s">
        <v>929</v>
      </c>
      <c r="F262" s="8">
        <v>170623.83</v>
      </c>
      <c r="G262" s="15"/>
      <c r="H262" s="8">
        <f>SUM(OrderBal21[[#This Row],[Annual
(Actual)]:[Unpaid]])</f>
        <v>170623.83</v>
      </c>
    </row>
    <row r="263" spans="1:8" x14ac:dyDescent="0.25">
      <c r="A263" s="7" t="s">
        <v>760</v>
      </c>
      <c r="B263" s="7" t="s">
        <v>488</v>
      </c>
      <c r="C263" s="7" t="s">
        <v>487</v>
      </c>
      <c r="D263" s="7" t="s">
        <v>12</v>
      </c>
      <c r="E263" s="7" t="s">
        <v>929</v>
      </c>
      <c r="F263" s="8">
        <v>223963.16</v>
      </c>
      <c r="G263" s="15"/>
      <c r="H263" s="8">
        <f>SUM(OrderBal21[[#This Row],[Annual
(Actual)]:[Unpaid]])</f>
        <v>223963.16</v>
      </c>
    </row>
    <row r="264" spans="1:8" x14ac:dyDescent="0.25">
      <c r="A264" s="7" t="s">
        <v>761</v>
      </c>
      <c r="B264" s="7" t="s">
        <v>489</v>
      </c>
      <c r="C264" s="7" t="s">
        <v>487</v>
      </c>
      <c r="D264" s="7" t="s">
        <v>938</v>
      </c>
      <c r="E264" s="7" t="s">
        <v>929</v>
      </c>
      <c r="F264" s="8">
        <v>171956.25</v>
      </c>
      <c r="G264" s="15"/>
      <c r="H264" s="8">
        <f>SUM(OrderBal21[[#This Row],[Annual
(Actual)]:[Unpaid]])</f>
        <v>171956.25</v>
      </c>
    </row>
    <row r="265" spans="1:8" x14ac:dyDescent="0.25">
      <c r="A265" s="7" t="s">
        <v>762</v>
      </c>
      <c r="B265" s="7" t="s">
        <v>490</v>
      </c>
      <c r="C265" s="7" t="s">
        <v>491</v>
      </c>
      <c r="D265" s="7" t="s">
        <v>942</v>
      </c>
      <c r="E265" s="7" t="s">
        <v>929</v>
      </c>
      <c r="F265" s="8">
        <v>781720.4</v>
      </c>
      <c r="G265" s="15"/>
      <c r="H265" s="8">
        <f>SUM(OrderBal21[[#This Row],[Annual
(Actual)]:[Unpaid]])</f>
        <v>781720.4</v>
      </c>
    </row>
    <row r="266" spans="1:8" x14ac:dyDescent="0.25">
      <c r="A266" s="7" t="s">
        <v>763</v>
      </c>
      <c r="B266" s="7" t="s">
        <v>764</v>
      </c>
      <c r="C266" s="7" t="s">
        <v>765</v>
      </c>
      <c r="D266" s="7" t="s">
        <v>913</v>
      </c>
      <c r="E266" s="7" t="s">
        <v>929</v>
      </c>
      <c r="F266" s="8">
        <v>-0.04</v>
      </c>
      <c r="G266" s="15"/>
      <c r="H266" s="8">
        <f>SUM(OrderBal21[[#This Row],[Annual
(Actual)]:[Unpaid]])</f>
        <v>-0.04</v>
      </c>
    </row>
    <row r="267" spans="1:8" x14ac:dyDescent="0.25">
      <c r="A267" s="7" t="s">
        <v>766</v>
      </c>
      <c r="B267" s="7" t="s">
        <v>492</v>
      </c>
      <c r="C267" s="7" t="s">
        <v>493</v>
      </c>
      <c r="D267" s="7" t="s">
        <v>938</v>
      </c>
      <c r="E267" s="7" t="s">
        <v>929</v>
      </c>
      <c r="F267" s="8">
        <v>152470.85999999999</v>
      </c>
      <c r="G267" s="15"/>
      <c r="H267" s="8">
        <f>SUM(OrderBal21[[#This Row],[Annual
(Actual)]:[Unpaid]])</f>
        <v>152470.85999999999</v>
      </c>
    </row>
    <row r="268" spans="1:8" x14ac:dyDescent="0.25">
      <c r="A268" s="7" t="s">
        <v>867</v>
      </c>
      <c r="B268" s="7" t="s">
        <v>868</v>
      </c>
      <c r="C268" s="7" t="s">
        <v>869</v>
      </c>
      <c r="D268" s="7" t="s">
        <v>870</v>
      </c>
      <c r="E268" s="7" t="s">
        <v>929</v>
      </c>
      <c r="F268" s="8">
        <v>105.6</v>
      </c>
      <c r="G268" s="15"/>
      <c r="H268" s="8">
        <f>SUM(OrderBal21[[#This Row],[Annual
(Actual)]:[Unpaid]])</f>
        <v>105.6</v>
      </c>
    </row>
    <row r="269" spans="1:8" x14ac:dyDescent="0.25">
      <c r="A269" s="7" t="s">
        <v>846</v>
      </c>
      <c r="B269" s="7" t="s">
        <v>847</v>
      </c>
      <c r="C269" s="7" t="s">
        <v>848</v>
      </c>
      <c r="D269" s="7" t="s">
        <v>938</v>
      </c>
      <c r="E269" s="7" t="s">
        <v>849</v>
      </c>
      <c r="F269" s="8">
        <v>454025.52</v>
      </c>
      <c r="G269" s="15"/>
      <c r="H269" s="8">
        <f>SUM(OrderBal21[[#This Row],[Annual
(Actual)]:[Unpaid]])</f>
        <v>454025.52</v>
      </c>
    </row>
    <row r="270" spans="1:8" x14ac:dyDescent="0.25">
      <c r="A270" s="7" t="s">
        <v>788</v>
      </c>
      <c r="B270" s="7" t="s">
        <v>789</v>
      </c>
      <c r="C270" s="7" t="s">
        <v>790</v>
      </c>
      <c r="D270" s="7" t="s">
        <v>938</v>
      </c>
      <c r="E270" s="7" t="s">
        <v>881</v>
      </c>
      <c r="F270" s="8">
        <v>622565.02</v>
      </c>
      <c r="G270" s="15"/>
      <c r="H270" s="8">
        <f>SUM(OrderBal21[[#This Row],[Annual
(Actual)]:[Unpaid]])</f>
        <v>622565.02</v>
      </c>
    </row>
    <row r="271" spans="1:8" x14ac:dyDescent="0.25">
      <c r="A271" s="7" t="s">
        <v>953</v>
      </c>
      <c r="B271" s="7" t="s">
        <v>954</v>
      </c>
      <c r="C271" s="7" t="s">
        <v>955</v>
      </c>
      <c r="D271" s="7" t="s">
        <v>457</v>
      </c>
      <c r="E271" s="7" t="s">
        <v>929</v>
      </c>
      <c r="F271" s="8">
        <v>24670.799999999999</v>
      </c>
      <c r="G271" s="15">
        <v>-24670.799999999999</v>
      </c>
      <c r="H271" s="8">
        <f>SUM(OrderBal21[[#This Row],[Annual
(Actual)]:[Unpaid]])</f>
        <v>0</v>
      </c>
    </row>
    <row r="272" spans="1:8" x14ac:dyDescent="0.25">
      <c r="A272" s="7" t="s">
        <v>769</v>
      </c>
      <c r="B272" s="7" t="s">
        <v>499</v>
      </c>
      <c r="C272" s="7" t="s">
        <v>500</v>
      </c>
      <c r="D272" s="7" t="s">
        <v>892</v>
      </c>
      <c r="E272" s="7" t="s">
        <v>881</v>
      </c>
      <c r="F272" s="8">
        <v>6303.28</v>
      </c>
      <c r="G272" s="15"/>
      <c r="H272" s="8">
        <f>SUM(OrderBal21[[#This Row],[Annual
(Actual)]:[Unpaid]])</f>
        <v>6303.28</v>
      </c>
    </row>
    <row r="273" spans="1:8" x14ac:dyDescent="0.25">
      <c r="A273" s="7" t="s">
        <v>943</v>
      </c>
      <c r="B273" s="7" t="s">
        <v>944</v>
      </c>
      <c r="C273" s="7" t="s">
        <v>945</v>
      </c>
      <c r="D273" s="7" t="s">
        <v>938</v>
      </c>
      <c r="E273" s="7" t="s">
        <v>929</v>
      </c>
      <c r="F273" s="8">
        <v>27138.02</v>
      </c>
      <c r="G273" s="15">
        <v>-27138.02</v>
      </c>
      <c r="H273" s="8">
        <f>SUM(OrderBal21[[#This Row],[Annual
(Actual)]:[Unpaid]])</f>
        <v>0</v>
      </c>
    </row>
    <row r="274" spans="1:8" x14ac:dyDescent="0.25">
      <c r="A274" s="7" t="s">
        <v>791</v>
      </c>
      <c r="B274" s="7" t="s">
        <v>792</v>
      </c>
      <c r="C274" s="7" t="s">
        <v>793</v>
      </c>
      <c r="D274" s="7" t="s">
        <v>938</v>
      </c>
      <c r="E274" s="7" t="s">
        <v>929</v>
      </c>
      <c r="F274" s="8">
        <v>274912</v>
      </c>
      <c r="G274" s="15"/>
      <c r="H274" s="8">
        <f>SUM(OrderBal21[[#This Row],[Annual
(Actual)]:[Unpaid]])</f>
        <v>274912</v>
      </c>
    </row>
    <row r="275" spans="1:8" x14ac:dyDescent="0.25">
      <c r="A275" s="7" t="s">
        <v>770</v>
      </c>
      <c r="B275" s="7" t="s">
        <v>501</v>
      </c>
      <c r="C275" s="7" t="s">
        <v>502</v>
      </c>
      <c r="D275" s="7" t="s">
        <v>938</v>
      </c>
      <c r="E275" s="7" t="s">
        <v>929</v>
      </c>
      <c r="F275" s="8">
        <v>221533.67</v>
      </c>
      <c r="G275" s="15"/>
      <c r="H275" s="8">
        <f>SUM(OrderBal21[[#This Row],[Annual
(Actual)]:[Unpaid]])</f>
        <v>221533.67</v>
      </c>
    </row>
    <row r="276" spans="1:8" x14ac:dyDescent="0.25">
      <c r="A276" s="7" t="s">
        <v>771</v>
      </c>
      <c r="B276" s="7" t="s">
        <v>772</v>
      </c>
      <c r="C276" s="7" t="s">
        <v>773</v>
      </c>
      <c r="D276" s="7" t="s">
        <v>938</v>
      </c>
      <c r="E276" s="7" t="s">
        <v>929</v>
      </c>
      <c r="F276" s="8">
        <v>370270.98</v>
      </c>
      <c r="G276" s="15"/>
      <c r="H276" s="8">
        <f>SUM(OrderBal21[[#This Row],[Annual
(Actual)]:[Unpaid]])</f>
        <v>370270.98</v>
      </c>
    </row>
    <row r="277" spans="1:8" x14ac:dyDescent="0.25">
      <c r="A277" s="7" t="s">
        <v>774</v>
      </c>
      <c r="B277" s="7" t="s">
        <v>775</v>
      </c>
      <c r="C277" s="7" t="s">
        <v>776</v>
      </c>
      <c r="D277" s="7" t="s">
        <v>938</v>
      </c>
      <c r="E277" s="7" t="s">
        <v>929</v>
      </c>
      <c r="F277" s="8">
        <v>319203.36</v>
      </c>
      <c r="G277" s="15"/>
      <c r="H277" s="8">
        <f>SUM(OrderBal21[[#This Row],[Annual
(Actual)]:[Unpaid]])</f>
        <v>319203.36</v>
      </c>
    </row>
    <row r="278" spans="1:8" x14ac:dyDescent="0.25">
      <c r="A278" s="7" t="s">
        <v>885</v>
      </c>
      <c r="B278" s="7" t="s">
        <v>886</v>
      </c>
      <c r="C278" s="7" t="s">
        <v>887</v>
      </c>
      <c r="D278" s="7" t="s">
        <v>938</v>
      </c>
      <c r="E278" s="7" t="s">
        <v>929</v>
      </c>
      <c r="F278" s="8">
        <v>365311.76</v>
      </c>
      <c r="G278" s="15"/>
      <c r="H278" s="8">
        <f>SUM(OrderBal21[[#This Row],[Annual
(Actual)]:[Unpaid]])</f>
        <v>365311.76</v>
      </c>
    </row>
    <row r="279" spans="1:8" x14ac:dyDescent="0.25">
      <c r="A279" s="7" t="s">
        <v>794</v>
      </c>
      <c r="B279" s="7" t="s">
        <v>795</v>
      </c>
      <c r="C279" s="7" t="s">
        <v>796</v>
      </c>
      <c r="D279" s="7" t="s">
        <v>938</v>
      </c>
      <c r="E279" s="7" t="s">
        <v>929</v>
      </c>
      <c r="F279" s="8">
        <v>862704.3</v>
      </c>
      <c r="G279" s="22"/>
      <c r="H279" s="8">
        <f>SUM(OrderBal21[[#This Row],[Annual
(Actual)]:[Unpaid]])</f>
        <v>862704.3</v>
      </c>
    </row>
    <row r="280" spans="1:8" x14ac:dyDescent="0.25">
      <c r="A280" s="7" t="s">
        <v>800</v>
      </c>
      <c r="B280" s="7" t="s">
        <v>801</v>
      </c>
      <c r="C280" s="7" t="s">
        <v>802</v>
      </c>
      <c r="D280" s="7" t="s">
        <v>938</v>
      </c>
      <c r="E280" s="7" t="s">
        <v>929</v>
      </c>
      <c r="F280" s="8">
        <v>2935450.37</v>
      </c>
      <c r="G280" s="22"/>
      <c r="H280" s="8">
        <f>SUM(OrderBal21[[#This Row],[Annual
(Actual)]:[Unpaid]])</f>
        <v>2935450.37</v>
      </c>
    </row>
    <row r="281" spans="1:8" x14ac:dyDescent="0.25">
      <c r="A281" s="7" t="s">
        <v>803</v>
      </c>
      <c r="B281" s="7" t="s">
        <v>804</v>
      </c>
      <c r="C281" s="7" t="s">
        <v>805</v>
      </c>
      <c r="D281" s="7" t="s">
        <v>938</v>
      </c>
      <c r="E281" s="7" t="s">
        <v>929</v>
      </c>
      <c r="F281" s="8">
        <v>500600.5</v>
      </c>
      <c r="G281" s="22"/>
      <c r="H281" s="8">
        <f>SUM(OrderBal21[[#This Row],[Annual
(Actual)]:[Unpaid]])</f>
        <v>500600.5</v>
      </c>
    </row>
    <row r="282" spans="1:8" x14ac:dyDescent="0.25">
      <c r="A282" s="7" t="s">
        <v>832</v>
      </c>
      <c r="B282" s="7" t="s">
        <v>833</v>
      </c>
      <c r="C282" s="7" t="s">
        <v>834</v>
      </c>
      <c r="D282" s="7" t="s">
        <v>938</v>
      </c>
      <c r="E282" s="7" t="s">
        <v>929</v>
      </c>
      <c r="F282" s="8">
        <v>767739.77</v>
      </c>
      <c r="G282" s="22"/>
      <c r="H282" s="8">
        <f>SUM(OrderBal21[[#This Row],[Annual
(Actual)]:[Unpaid]])</f>
        <v>767739.77</v>
      </c>
    </row>
    <row r="283" spans="1:8" x14ac:dyDescent="0.25">
      <c r="A283" s="7" t="s">
        <v>806</v>
      </c>
      <c r="B283" s="7" t="s">
        <v>807</v>
      </c>
      <c r="C283" s="7" t="s">
        <v>808</v>
      </c>
      <c r="D283" s="7" t="s">
        <v>938</v>
      </c>
      <c r="E283" s="7" t="s">
        <v>929</v>
      </c>
      <c r="F283" s="8">
        <v>311619.37</v>
      </c>
      <c r="G283" s="22"/>
      <c r="H283" s="8">
        <f>SUM(OrderBal21[[#This Row],[Annual
(Actual)]:[Unpaid]])</f>
        <v>311619.37</v>
      </c>
    </row>
    <row r="284" spans="1:8" x14ac:dyDescent="0.25">
      <c r="A284" s="7" t="s">
        <v>809</v>
      </c>
      <c r="B284" s="7" t="s">
        <v>810</v>
      </c>
      <c r="C284" s="7" t="s">
        <v>811</v>
      </c>
      <c r="D284" s="7" t="s">
        <v>938</v>
      </c>
      <c r="E284" s="7" t="s">
        <v>929</v>
      </c>
      <c r="F284" s="8">
        <v>38312.6</v>
      </c>
      <c r="G284" s="22"/>
      <c r="H284" s="8">
        <f>SUM(OrderBal21[[#This Row],[Annual
(Actual)]:[Unpaid]])</f>
        <v>38312.6</v>
      </c>
    </row>
    <row r="285" spans="1:8" x14ac:dyDescent="0.25">
      <c r="A285" s="7" t="s">
        <v>835</v>
      </c>
      <c r="B285" s="7" t="s">
        <v>836</v>
      </c>
      <c r="C285" s="7" t="s">
        <v>837</v>
      </c>
      <c r="D285" s="7" t="s">
        <v>938</v>
      </c>
      <c r="E285" s="7" t="s">
        <v>929</v>
      </c>
      <c r="F285" s="8">
        <v>161813.53</v>
      </c>
      <c r="G285" s="22"/>
      <c r="H285" s="8">
        <f>SUM(OrderBal21[[#This Row],[Annual
(Actual)]:[Unpaid]])</f>
        <v>161813.53</v>
      </c>
    </row>
    <row r="286" spans="1:8" x14ac:dyDescent="0.25">
      <c r="A286" s="7" t="s">
        <v>850</v>
      </c>
      <c r="B286" s="7" t="s">
        <v>851</v>
      </c>
      <c r="C286" s="7" t="s">
        <v>852</v>
      </c>
      <c r="D286" s="7" t="s">
        <v>938</v>
      </c>
      <c r="E286" s="7" t="s">
        <v>929</v>
      </c>
      <c r="F286" s="8">
        <v>16666.66</v>
      </c>
      <c r="G286" s="22"/>
      <c r="H286" s="8">
        <f>SUM(OrderBal21[[#This Row],[Annual
(Actual)]:[Unpaid]])</f>
        <v>16666.66</v>
      </c>
    </row>
    <row r="287" spans="1:8" x14ac:dyDescent="0.25">
      <c r="A287" s="7" t="s">
        <v>838</v>
      </c>
      <c r="B287" s="7" t="s">
        <v>839</v>
      </c>
      <c r="C287" s="7" t="s">
        <v>840</v>
      </c>
      <c r="D287" s="7" t="s">
        <v>938</v>
      </c>
      <c r="E287" s="7" t="s">
        <v>929</v>
      </c>
      <c r="F287" s="8">
        <v>272840.78000000003</v>
      </c>
      <c r="G287" s="22"/>
      <c r="H287" s="8">
        <f>SUM(OrderBal21[[#This Row],[Annual
(Actual)]:[Unpaid]])</f>
        <v>272840.78000000003</v>
      </c>
    </row>
    <row r="288" spans="1:8" x14ac:dyDescent="0.25">
      <c r="A288" s="7" t="s">
        <v>853</v>
      </c>
      <c r="B288" s="7" t="s">
        <v>854</v>
      </c>
      <c r="C288" s="7" t="s">
        <v>840</v>
      </c>
      <c r="D288" s="7" t="s">
        <v>938</v>
      </c>
      <c r="E288" s="7" t="s">
        <v>929</v>
      </c>
      <c r="F288" s="8">
        <v>16666.63</v>
      </c>
      <c r="G288" s="22"/>
      <c r="H288" s="8">
        <f>SUM(OrderBal21[[#This Row],[Annual
(Actual)]:[Unpaid]])</f>
        <v>16666.63</v>
      </c>
    </row>
    <row r="289" spans="1:8" x14ac:dyDescent="0.25">
      <c r="A289" s="7" t="s">
        <v>855</v>
      </c>
      <c r="B289" s="7" t="s">
        <v>856</v>
      </c>
      <c r="C289" s="7" t="s">
        <v>857</v>
      </c>
      <c r="D289" s="7" t="s">
        <v>938</v>
      </c>
      <c r="E289" s="7" t="s">
        <v>929</v>
      </c>
      <c r="F289" s="8">
        <v>404521.39</v>
      </c>
      <c r="G289" s="22"/>
      <c r="H289" s="8">
        <f>SUM(OrderBal21[[#This Row],[Annual
(Actual)]:[Unpaid]])</f>
        <v>404521.39</v>
      </c>
    </row>
    <row r="290" spans="1:8" x14ac:dyDescent="0.25">
      <c r="A290" s="7" t="s">
        <v>861</v>
      </c>
      <c r="B290" s="7" t="s">
        <v>862</v>
      </c>
      <c r="C290" s="7" t="s">
        <v>863</v>
      </c>
      <c r="D290" s="7" t="s">
        <v>938</v>
      </c>
      <c r="E290" s="7" t="s">
        <v>929</v>
      </c>
      <c r="F290" s="8">
        <v>-70160</v>
      </c>
      <c r="G290" s="22"/>
      <c r="H290" s="8">
        <f>SUM(OrderBal21[[#This Row],[Annual
(Actual)]:[Unpaid]])</f>
        <v>-70160</v>
      </c>
    </row>
    <row r="291" spans="1:8" x14ac:dyDescent="0.25">
      <c r="A291" s="7" t="s">
        <v>864</v>
      </c>
      <c r="B291" s="7" t="s">
        <v>865</v>
      </c>
      <c r="C291" s="7" t="s">
        <v>866</v>
      </c>
      <c r="D291" s="7" t="s">
        <v>938</v>
      </c>
      <c r="E291" s="7" t="s">
        <v>881</v>
      </c>
      <c r="F291" s="8">
        <v>16666.66</v>
      </c>
      <c r="G291" s="22"/>
      <c r="H291" s="8">
        <f>SUM(OrderBal21[[#This Row],[Annual
(Actual)]:[Unpaid]])</f>
        <v>16666.66</v>
      </c>
    </row>
    <row r="292" spans="1:8" x14ac:dyDescent="0.25">
      <c r="A292" s="7" t="s">
        <v>871</v>
      </c>
      <c r="B292" s="7" t="s">
        <v>872</v>
      </c>
      <c r="C292" s="7" t="s">
        <v>873</v>
      </c>
      <c r="D292" s="7" t="s">
        <v>938</v>
      </c>
      <c r="E292" s="7" t="s">
        <v>929</v>
      </c>
      <c r="F292" s="8">
        <v>185417.86</v>
      </c>
      <c r="G292" s="22"/>
      <c r="H292" s="8">
        <f>SUM(OrderBal21[[#This Row],[Annual
(Actual)]:[Unpaid]])</f>
        <v>185417.86</v>
      </c>
    </row>
    <row r="293" spans="1:8" x14ac:dyDescent="0.25">
      <c r="A293" s="7" t="s">
        <v>874</v>
      </c>
      <c r="B293" s="7" t="s">
        <v>875</v>
      </c>
      <c r="C293" s="7" t="s">
        <v>876</v>
      </c>
      <c r="D293" s="7" t="s">
        <v>938</v>
      </c>
      <c r="E293" s="7" t="s">
        <v>881</v>
      </c>
      <c r="F293" s="8">
        <v>-676.86</v>
      </c>
      <c r="G293" s="22"/>
      <c r="H293" s="8">
        <f>SUM(OrderBal21[[#This Row],[Annual
(Actual)]:[Unpaid]])</f>
        <v>-676.86</v>
      </c>
    </row>
    <row r="294" spans="1:8" x14ac:dyDescent="0.25">
      <c r="A294" s="7" t="s">
        <v>877</v>
      </c>
      <c r="B294" s="7" t="s">
        <v>878</v>
      </c>
      <c r="C294" s="7" t="s">
        <v>879</v>
      </c>
      <c r="D294" s="7" t="s">
        <v>938</v>
      </c>
      <c r="E294" s="7" t="s">
        <v>929</v>
      </c>
      <c r="F294" s="8">
        <v>22126.48</v>
      </c>
      <c r="G294" s="22"/>
      <c r="H294" s="8">
        <f>SUM(OrderBal21[[#This Row],[Annual
(Actual)]:[Unpaid]])</f>
        <v>22126.48</v>
      </c>
    </row>
    <row r="295" spans="1:8" x14ac:dyDescent="0.25">
      <c r="A295" s="7" t="s">
        <v>895</v>
      </c>
      <c r="B295" s="7" t="s">
        <v>896</v>
      </c>
      <c r="C295" s="7" t="s">
        <v>897</v>
      </c>
      <c r="D295" s="7" t="s">
        <v>938</v>
      </c>
      <c r="E295" s="7" t="s">
        <v>929</v>
      </c>
      <c r="F295" s="8">
        <v>73369.62</v>
      </c>
      <c r="G295" s="22"/>
      <c r="H295" s="8">
        <f>SUM(OrderBal21[[#This Row],[Annual
(Actual)]:[Unpaid]])</f>
        <v>73369.62</v>
      </c>
    </row>
    <row r="296" spans="1:8" x14ac:dyDescent="0.25">
      <c r="A296" s="7" t="s">
        <v>888</v>
      </c>
      <c r="B296" s="7" t="s">
        <v>889</v>
      </c>
      <c r="C296" s="7" t="s">
        <v>890</v>
      </c>
      <c r="D296" s="7" t="s">
        <v>938</v>
      </c>
      <c r="E296" s="7" t="s">
        <v>929</v>
      </c>
      <c r="F296" s="8">
        <v>109254.6</v>
      </c>
      <c r="G296" s="22"/>
      <c r="H296" s="8">
        <f>SUM(OrderBal21[[#This Row],[Annual
(Actual)]:[Unpaid]])</f>
        <v>109254.6</v>
      </c>
    </row>
    <row r="297" spans="1:8" x14ac:dyDescent="0.25">
      <c r="A297" s="7" t="s">
        <v>898</v>
      </c>
      <c r="B297" s="7" t="s">
        <v>899</v>
      </c>
      <c r="C297" s="7" t="s">
        <v>900</v>
      </c>
      <c r="D297" s="7" t="s">
        <v>938</v>
      </c>
      <c r="E297" s="7" t="s">
        <v>929</v>
      </c>
      <c r="F297" s="8">
        <v>70976.259999999995</v>
      </c>
      <c r="G297" s="22"/>
      <c r="H297" s="8">
        <f>SUM(OrderBal21[[#This Row],[Annual
(Actual)]:[Unpaid]])</f>
        <v>70976.259999999995</v>
      </c>
    </row>
    <row r="298" spans="1:8" x14ac:dyDescent="0.25">
      <c r="A298" s="7" t="s">
        <v>934</v>
      </c>
      <c r="B298" s="7" t="s">
        <v>935</v>
      </c>
      <c r="C298" s="7" t="s">
        <v>936</v>
      </c>
      <c r="D298" s="7" t="s">
        <v>938</v>
      </c>
      <c r="E298" s="7" t="s">
        <v>929</v>
      </c>
      <c r="F298" s="8">
        <v>323655.32</v>
      </c>
      <c r="G298" s="22"/>
      <c r="H298" s="8">
        <f>SUM(OrderBal21[[#This Row],[Annual
(Actual)]:[Unpaid]])</f>
        <v>323655.32</v>
      </c>
    </row>
    <row r="299" spans="1:8" x14ac:dyDescent="0.25">
      <c r="A299" s="7" t="s">
        <v>904</v>
      </c>
      <c r="B299" s="7" t="s">
        <v>905</v>
      </c>
      <c r="C299" s="7" t="s">
        <v>906</v>
      </c>
      <c r="D299" s="7" t="s">
        <v>913</v>
      </c>
      <c r="E299" s="7" t="s">
        <v>929</v>
      </c>
      <c r="F299" s="8">
        <v>327174.78000000003</v>
      </c>
      <c r="G299" s="22"/>
      <c r="H299" s="8">
        <f>SUM(OrderBal21[[#This Row],[Annual
(Actual)]:[Unpaid]])</f>
        <v>327174.78000000003</v>
      </c>
    </row>
    <row r="300" spans="1:8" x14ac:dyDescent="0.25">
      <c r="A300" s="7" t="s">
        <v>907</v>
      </c>
      <c r="B300" s="7" t="s">
        <v>908</v>
      </c>
      <c r="C300" s="7" t="s">
        <v>909</v>
      </c>
      <c r="D300" s="7" t="s">
        <v>913</v>
      </c>
      <c r="E300" s="7" t="s">
        <v>910</v>
      </c>
      <c r="F300" s="8">
        <v>756000</v>
      </c>
      <c r="G300" s="22"/>
      <c r="H300" s="8">
        <f>SUM(OrderBal21[[#This Row],[Annual
(Actual)]:[Unpaid]])</f>
        <v>756000</v>
      </c>
    </row>
    <row r="301" spans="1:8" x14ac:dyDescent="0.25">
      <c r="A301" s="7" t="s">
        <v>922</v>
      </c>
      <c r="B301" s="7" t="s">
        <v>923</v>
      </c>
      <c r="C301" s="7" t="s">
        <v>924</v>
      </c>
      <c r="D301" s="7" t="s">
        <v>938</v>
      </c>
      <c r="E301" s="7" t="s">
        <v>881</v>
      </c>
      <c r="F301" s="8">
        <v>163088.04</v>
      </c>
      <c r="G301" s="22"/>
      <c r="H301" s="8">
        <f>SUM(OrderBal21[[#This Row],[Annual
(Actual)]:[Unpaid]])</f>
        <v>163088.04</v>
      </c>
    </row>
    <row r="302" spans="1:8" x14ac:dyDescent="0.25">
      <c r="A302" s="7" t="s">
        <v>925</v>
      </c>
      <c r="B302" s="7" t="s">
        <v>926</v>
      </c>
      <c r="C302" s="7" t="s">
        <v>927</v>
      </c>
      <c r="D302" s="7" t="s">
        <v>933</v>
      </c>
      <c r="E302" s="7" t="s">
        <v>929</v>
      </c>
      <c r="F302" s="8">
        <v>368492.15</v>
      </c>
      <c r="G302" s="22"/>
      <c r="H302" s="8">
        <f>SUM(OrderBal21[[#This Row],[Annual
(Actual)]:[Unpaid]])</f>
        <v>368492.15</v>
      </c>
    </row>
    <row r="303" spans="1:8" x14ac:dyDescent="0.25">
      <c r="A303" s="7" t="s">
        <v>946</v>
      </c>
      <c r="B303" s="7" t="s">
        <v>947</v>
      </c>
      <c r="C303" s="7" t="s">
        <v>948</v>
      </c>
      <c r="D303" s="7" t="s">
        <v>938</v>
      </c>
      <c r="E303" s="7" t="s">
        <v>949</v>
      </c>
      <c r="F303" s="8">
        <v>440030.1</v>
      </c>
      <c r="G303" s="22"/>
      <c r="H303" s="8">
        <f>SUM(OrderBal21[[#This Row],[Annual
(Actual)]:[Unpaid]])</f>
        <v>440030.1</v>
      </c>
    </row>
    <row r="304" spans="1:8" x14ac:dyDescent="0.25">
      <c r="A304" s="7" t="s">
        <v>956</v>
      </c>
      <c r="B304" s="7" t="s">
        <v>957</v>
      </c>
      <c r="C304" s="7" t="s">
        <v>958</v>
      </c>
      <c r="D304" s="7" t="s">
        <v>457</v>
      </c>
      <c r="E304" s="7" t="s">
        <v>929</v>
      </c>
      <c r="F304" s="16">
        <v>181584</v>
      </c>
      <c r="G304" s="22">
        <v>-181584</v>
      </c>
      <c r="H304" s="8">
        <f>SUM(OrderBal21[[#This Row],[Annual
(Actual)]:[Unpaid]])</f>
        <v>0</v>
      </c>
    </row>
    <row r="305" spans="1:8" x14ac:dyDescent="0.25">
      <c r="A305" s="17"/>
      <c r="B305" s="17"/>
      <c r="C305" s="18"/>
      <c r="D305" s="19"/>
      <c r="E305" s="17"/>
      <c r="F305" s="20">
        <f>SUBTOTAL(109,OrderBal21[Annual
(Actual)])</f>
        <v>165645402.88000003</v>
      </c>
      <c r="G305" s="20">
        <f>SUBTOTAL(109,OrderBal21[Unpaid])</f>
        <v>-20637283.740000002</v>
      </c>
      <c r="H305" s="20">
        <f>SUBTOTAL(109,OrderBal21[Bal as of 06/30/2023])</f>
        <v>145008119.13999993</v>
      </c>
    </row>
    <row r="306" spans="1:8" ht="13" x14ac:dyDescent="0.3">
      <c r="A306" s="30" t="s">
        <v>919</v>
      </c>
      <c r="B306" s="30"/>
      <c r="C306" s="30"/>
      <c r="D306" s="30"/>
      <c r="E306" s="30"/>
      <c r="F306" s="30"/>
      <c r="G306" s="31"/>
      <c r="H306" s="32"/>
    </row>
    <row r="309" spans="1:8" s="21" customFormat="1" ht="13" x14ac:dyDescent="0.3">
      <c r="A309"/>
      <c r="B309"/>
      <c r="C309"/>
      <c r="D309"/>
      <c r="E309"/>
      <c r="F309"/>
      <c r="G309"/>
      <c r="H309"/>
    </row>
  </sheetData>
  <pageMargins left="0" right="0" top="0.25" bottom="0.25" header="0.3" footer="0.3"/>
  <pageSetup paperSize="5" fitToHeight="0" orientation="landscape" r:id="rId1"/>
  <headerFooter>
    <oddHeader>&amp;RFERC-TO21_DR_SixCities-PGE-01-AU.21_Atch02</oddHead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818D57-B092-4709-8DC5-63F622276109}">
  <sheetPr>
    <pageSetUpPr fitToPage="1"/>
  </sheetPr>
  <dimension ref="A1:H310"/>
  <sheetViews>
    <sheetView tabSelected="1" zoomScaleNormal="100" workbookViewId="0">
      <selection activeCell="C28" sqref="C28"/>
    </sheetView>
  </sheetViews>
  <sheetFormatPr defaultRowHeight="12.5" outlineLevelCol="1" x14ac:dyDescent="0.25"/>
  <cols>
    <col min="1" max="1" width="11" customWidth="1"/>
    <col min="2" max="2" width="37" bestFit="1" customWidth="1"/>
    <col min="3" max="3" width="15.7265625" customWidth="1"/>
    <col min="4" max="4" width="14.7265625" customWidth="1" outlineLevel="1"/>
    <col min="5" max="5" width="28.7265625" customWidth="1" outlineLevel="1"/>
    <col min="6" max="6" width="16.7265625" customWidth="1"/>
    <col min="7" max="7" width="16.1796875" customWidth="1" outlineLevel="1"/>
    <col min="8" max="8" width="23.7265625" bestFit="1" customWidth="1"/>
  </cols>
  <sheetData>
    <row r="1" spans="1:8" s="1" customFormat="1" ht="20" x14ac:dyDescent="0.25">
      <c r="B1"/>
      <c r="F1" s="2" t="s">
        <v>0</v>
      </c>
      <c r="G1" s="2" t="s">
        <v>1</v>
      </c>
      <c r="H1" s="2" t="s">
        <v>2</v>
      </c>
    </row>
    <row r="4" spans="1:8" s="21" customFormat="1" ht="13" x14ac:dyDescent="0.3">
      <c r="A4" s="3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5" t="s">
        <v>8</v>
      </c>
      <c r="G4" s="4" t="s">
        <v>9</v>
      </c>
      <c r="H4" s="6" t="s">
        <v>937</v>
      </c>
    </row>
    <row r="5" spans="1:8" s="21" customFormat="1" ht="13" x14ac:dyDescent="0.3">
      <c r="A5" s="7" t="s">
        <v>503</v>
      </c>
      <c r="B5" s="7" t="s">
        <v>10</v>
      </c>
      <c r="C5" s="7" t="s">
        <v>11</v>
      </c>
      <c r="D5" s="7" t="s">
        <v>938</v>
      </c>
      <c r="E5" s="7" t="s">
        <v>929</v>
      </c>
      <c r="F5" s="8">
        <v>86028.72</v>
      </c>
      <c r="G5" s="9"/>
      <c r="H5" s="8">
        <f>SUM(OrderBal20[[#This Row],[Annual
(Actual)]:[Unpaid]])</f>
        <v>86028.72</v>
      </c>
    </row>
    <row r="6" spans="1:8" s="21" customFormat="1" ht="13" x14ac:dyDescent="0.3">
      <c r="A6" s="7" t="s">
        <v>505</v>
      </c>
      <c r="B6" s="7" t="s">
        <v>14</v>
      </c>
      <c r="C6" s="7" t="s">
        <v>15</v>
      </c>
      <c r="D6" s="7" t="s">
        <v>938</v>
      </c>
      <c r="E6" s="7" t="s">
        <v>929</v>
      </c>
      <c r="F6" s="8">
        <v>856833.39</v>
      </c>
      <c r="G6" s="9"/>
      <c r="H6" s="8">
        <f>SUM(OrderBal20[[#This Row],[Annual
(Actual)]:[Unpaid]])</f>
        <v>856833.39</v>
      </c>
    </row>
    <row r="7" spans="1:8" x14ac:dyDescent="0.25">
      <c r="A7" s="7" t="s">
        <v>506</v>
      </c>
      <c r="B7" s="7" t="s">
        <v>16</v>
      </c>
      <c r="C7" s="7" t="s">
        <v>17</v>
      </c>
      <c r="D7" s="7" t="s">
        <v>938</v>
      </c>
      <c r="E7" s="7" t="s">
        <v>929</v>
      </c>
      <c r="F7" s="8">
        <v>83279.210000000006</v>
      </c>
      <c r="G7" s="9"/>
      <c r="H7" s="8">
        <f>SUM(OrderBal20[[#This Row],[Annual
(Actual)]:[Unpaid]])</f>
        <v>83279.210000000006</v>
      </c>
    </row>
    <row r="8" spans="1:8" s="21" customFormat="1" ht="13" x14ac:dyDescent="0.3">
      <c r="A8" s="7" t="s">
        <v>507</v>
      </c>
      <c r="B8" s="7" t="s">
        <v>18</v>
      </c>
      <c r="C8" s="7" t="s">
        <v>19</v>
      </c>
      <c r="D8" s="7" t="s">
        <v>938</v>
      </c>
      <c r="E8" s="7" t="s">
        <v>929</v>
      </c>
      <c r="F8" s="8">
        <v>381624.98</v>
      </c>
      <c r="G8" s="9"/>
      <c r="H8" s="8">
        <f>SUM(OrderBal20[[#This Row],[Annual
(Actual)]:[Unpaid]])</f>
        <v>381624.98</v>
      </c>
    </row>
    <row r="9" spans="1:8" x14ac:dyDescent="0.25">
      <c r="A9" s="7" t="s">
        <v>508</v>
      </c>
      <c r="B9" s="7" t="s">
        <v>20</v>
      </c>
      <c r="C9" s="7" t="s">
        <v>21</v>
      </c>
      <c r="D9" s="7" t="s">
        <v>938</v>
      </c>
      <c r="E9" s="7" t="s">
        <v>929</v>
      </c>
      <c r="F9" s="8">
        <v>79024.22</v>
      </c>
      <c r="G9" s="9"/>
      <c r="H9" s="8">
        <f>SUM(OrderBal20[[#This Row],[Annual
(Actual)]:[Unpaid]])</f>
        <v>79024.22</v>
      </c>
    </row>
    <row r="10" spans="1:8" s="21" customFormat="1" ht="13" x14ac:dyDescent="0.3">
      <c r="A10" s="7" t="s">
        <v>509</v>
      </c>
      <c r="B10" s="7" t="s">
        <v>22</v>
      </c>
      <c r="C10" s="7" t="s">
        <v>23</v>
      </c>
      <c r="D10" s="7" t="s">
        <v>938</v>
      </c>
      <c r="E10" s="7" t="s">
        <v>929</v>
      </c>
      <c r="F10" s="8">
        <v>873856.44</v>
      </c>
      <c r="G10" s="9"/>
      <c r="H10" s="8">
        <f>SUM(OrderBal20[[#This Row],[Annual
(Actual)]:[Unpaid]])</f>
        <v>873856.44</v>
      </c>
    </row>
    <row r="11" spans="1:8" x14ac:dyDescent="0.25">
      <c r="A11" s="7" t="s">
        <v>510</v>
      </c>
      <c r="B11" s="7" t="s">
        <v>24</v>
      </c>
      <c r="C11" s="7" t="s">
        <v>25</v>
      </c>
      <c r="D11" s="7" t="s">
        <v>26</v>
      </c>
      <c r="E11" s="7" t="s">
        <v>929</v>
      </c>
      <c r="F11" s="8">
        <v>0.01</v>
      </c>
      <c r="G11" s="9"/>
      <c r="H11" s="8">
        <f>SUM(OrderBal20[[#This Row],[Annual
(Actual)]:[Unpaid]])</f>
        <v>0.01</v>
      </c>
    </row>
    <row r="12" spans="1:8" x14ac:dyDescent="0.25">
      <c r="A12" s="7" t="s">
        <v>511</v>
      </c>
      <c r="B12" s="7" t="s">
        <v>27</v>
      </c>
      <c r="C12" s="7" t="s">
        <v>28</v>
      </c>
      <c r="D12" s="7" t="s">
        <v>938</v>
      </c>
      <c r="E12" s="7" t="s">
        <v>929</v>
      </c>
      <c r="F12" s="8">
        <v>1369416.71</v>
      </c>
      <c r="G12" s="9"/>
      <c r="H12" s="8">
        <f>SUM(OrderBal20[[#This Row],[Annual
(Actual)]:[Unpaid]])</f>
        <v>1369416.71</v>
      </c>
    </row>
    <row r="13" spans="1:8" x14ac:dyDescent="0.25">
      <c r="A13" s="7" t="s">
        <v>512</v>
      </c>
      <c r="B13" s="7" t="s">
        <v>29</v>
      </c>
      <c r="C13" s="7" t="s">
        <v>30</v>
      </c>
      <c r="D13" s="7" t="s">
        <v>938</v>
      </c>
      <c r="E13" s="7" t="s">
        <v>929</v>
      </c>
      <c r="F13" s="8">
        <v>2859736.52</v>
      </c>
      <c r="G13" s="9"/>
      <c r="H13" s="8">
        <f>SUM(OrderBal20[[#This Row],[Annual
(Actual)]:[Unpaid]])</f>
        <v>2859736.52</v>
      </c>
    </row>
    <row r="14" spans="1:8" x14ac:dyDescent="0.25">
      <c r="A14" s="7" t="s">
        <v>513</v>
      </c>
      <c r="B14" s="7" t="s">
        <v>31</v>
      </c>
      <c r="C14" s="7" t="s">
        <v>32</v>
      </c>
      <c r="D14" s="7" t="s">
        <v>938</v>
      </c>
      <c r="E14" s="7" t="s">
        <v>929</v>
      </c>
      <c r="F14" s="8">
        <v>296149.03999999998</v>
      </c>
      <c r="G14" s="9"/>
      <c r="H14" s="8">
        <f>SUM(OrderBal20[[#This Row],[Annual
(Actual)]:[Unpaid]])</f>
        <v>296149.03999999998</v>
      </c>
    </row>
    <row r="15" spans="1:8" x14ac:dyDescent="0.25">
      <c r="A15" s="7" t="s">
        <v>514</v>
      </c>
      <c r="B15" s="7" t="s">
        <v>33</v>
      </c>
      <c r="C15" s="7" t="s">
        <v>34</v>
      </c>
      <c r="D15" s="7" t="s">
        <v>938</v>
      </c>
      <c r="E15" s="7" t="s">
        <v>929</v>
      </c>
      <c r="F15" s="8">
        <v>964412.17</v>
      </c>
      <c r="G15" s="9"/>
      <c r="H15" s="8">
        <f>SUM(OrderBal20[[#This Row],[Annual
(Actual)]:[Unpaid]])</f>
        <v>964412.17</v>
      </c>
    </row>
    <row r="16" spans="1:8" s="21" customFormat="1" ht="13" x14ac:dyDescent="0.3">
      <c r="A16" s="7" t="s">
        <v>515</v>
      </c>
      <c r="B16" s="7" t="s">
        <v>35</v>
      </c>
      <c r="C16" s="7" t="s">
        <v>36</v>
      </c>
      <c r="D16" s="7" t="s">
        <v>938</v>
      </c>
      <c r="E16" s="7" t="s">
        <v>929</v>
      </c>
      <c r="F16" s="8">
        <v>1108890.8400000001</v>
      </c>
      <c r="G16" s="9"/>
      <c r="H16" s="8">
        <f>SUM(OrderBal20[[#This Row],[Annual
(Actual)]:[Unpaid]])</f>
        <v>1108890.8400000001</v>
      </c>
    </row>
    <row r="17" spans="1:8" x14ac:dyDescent="0.25">
      <c r="A17" s="7" t="s">
        <v>516</v>
      </c>
      <c r="B17" s="7" t="s">
        <v>37</v>
      </c>
      <c r="C17" s="7" t="s">
        <v>38</v>
      </c>
      <c r="D17" s="7" t="s">
        <v>938</v>
      </c>
      <c r="E17" s="7" t="s">
        <v>929</v>
      </c>
      <c r="F17" s="8">
        <v>274302.02</v>
      </c>
      <c r="G17" s="9"/>
      <c r="H17" s="8">
        <f>SUM(OrderBal20[[#This Row],[Annual
(Actual)]:[Unpaid]])</f>
        <v>274302.02</v>
      </c>
    </row>
    <row r="18" spans="1:8" x14ac:dyDescent="0.25">
      <c r="A18" s="7" t="s">
        <v>517</v>
      </c>
      <c r="B18" s="7" t="s">
        <v>39</v>
      </c>
      <c r="C18" s="7" t="s">
        <v>40</v>
      </c>
      <c r="D18" s="7" t="s">
        <v>938</v>
      </c>
      <c r="E18" s="7" t="s">
        <v>929</v>
      </c>
      <c r="F18" s="8">
        <v>6511101.4000000004</v>
      </c>
      <c r="G18" s="9"/>
      <c r="H18" s="8">
        <f>SUM(OrderBal20[[#This Row],[Annual
(Actual)]:[Unpaid]])</f>
        <v>6511101.4000000004</v>
      </c>
    </row>
    <row r="19" spans="1:8" s="21" customFormat="1" ht="13" x14ac:dyDescent="0.3">
      <c r="A19" s="7" t="s">
        <v>518</v>
      </c>
      <c r="B19" s="7" t="s">
        <v>41</v>
      </c>
      <c r="C19" s="7" t="s">
        <v>42</v>
      </c>
      <c r="D19" s="7" t="s">
        <v>938</v>
      </c>
      <c r="E19" s="7" t="s">
        <v>929</v>
      </c>
      <c r="F19" s="8">
        <v>1108458.8899999999</v>
      </c>
      <c r="G19" s="9"/>
      <c r="H19" s="8">
        <f>SUM(OrderBal20[[#This Row],[Annual
(Actual)]:[Unpaid]])</f>
        <v>1108458.8899999999</v>
      </c>
    </row>
    <row r="20" spans="1:8" x14ac:dyDescent="0.25">
      <c r="A20" s="7" t="s">
        <v>519</v>
      </c>
      <c r="B20" s="7" t="s">
        <v>43</v>
      </c>
      <c r="C20" s="7" t="s">
        <v>44</v>
      </c>
      <c r="D20" s="7" t="s">
        <v>880</v>
      </c>
      <c r="E20" s="7" t="s">
        <v>929</v>
      </c>
      <c r="F20" s="8">
        <v>-0.31</v>
      </c>
      <c r="G20" s="9"/>
      <c r="H20" s="8">
        <f>SUM(OrderBal20[[#This Row],[Annual
(Actual)]:[Unpaid]])</f>
        <v>-0.31</v>
      </c>
    </row>
    <row r="21" spans="1:8" x14ac:dyDescent="0.25">
      <c r="A21" s="7" t="s">
        <v>520</v>
      </c>
      <c r="B21" s="7" t="s">
        <v>45</v>
      </c>
      <c r="C21" s="7" t="s">
        <v>44</v>
      </c>
      <c r="D21" s="7" t="s">
        <v>938</v>
      </c>
      <c r="E21" s="7" t="s">
        <v>929</v>
      </c>
      <c r="F21" s="8">
        <v>22531.48</v>
      </c>
      <c r="G21" s="9"/>
      <c r="H21" s="8">
        <f>SUM(OrderBal20[[#This Row],[Annual
(Actual)]:[Unpaid]])</f>
        <v>22531.48</v>
      </c>
    </row>
    <row r="22" spans="1:8" s="21" customFormat="1" ht="13" x14ac:dyDescent="0.3">
      <c r="A22" s="7" t="s">
        <v>521</v>
      </c>
      <c r="B22" s="7" t="s">
        <v>46</v>
      </c>
      <c r="C22" s="7" t="s">
        <v>47</v>
      </c>
      <c r="D22" s="7" t="s">
        <v>938</v>
      </c>
      <c r="E22" s="7" t="s">
        <v>48</v>
      </c>
      <c r="F22" s="8">
        <v>1510963.34</v>
      </c>
      <c r="G22" s="9"/>
      <c r="H22" s="8">
        <f>SUM(OrderBal20[[#This Row],[Annual
(Actual)]:[Unpaid]])</f>
        <v>1510963.34</v>
      </c>
    </row>
    <row r="23" spans="1:8" s="21" customFormat="1" ht="13" x14ac:dyDescent="0.3">
      <c r="A23" s="7" t="s">
        <v>522</v>
      </c>
      <c r="B23" s="7" t="s">
        <v>49</v>
      </c>
      <c r="C23" s="7" t="s">
        <v>47</v>
      </c>
      <c r="D23" s="7" t="s">
        <v>938</v>
      </c>
      <c r="E23" s="7" t="s">
        <v>48</v>
      </c>
      <c r="F23" s="8">
        <v>478531.23</v>
      </c>
      <c r="G23" s="9"/>
      <c r="H23" s="8">
        <f>SUM(OrderBal20[[#This Row],[Annual
(Actual)]:[Unpaid]])</f>
        <v>478531.23</v>
      </c>
    </row>
    <row r="24" spans="1:8" s="21" customFormat="1" ht="13" x14ac:dyDescent="0.3">
      <c r="A24" s="7" t="s">
        <v>523</v>
      </c>
      <c r="B24" s="7" t="s">
        <v>50</v>
      </c>
      <c r="C24" s="7" t="s">
        <v>51</v>
      </c>
      <c r="D24" s="7" t="s">
        <v>938</v>
      </c>
      <c r="E24" s="7" t="s">
        <v>48</v>
      </c>
      <c r="F24" s="8">
        <v>877669.93</v>
      </c>
      <c r="G24" s="9"/>
      <c r="H24" s="8">
        <f>SUM(OrderBal20[[#This Row],[Annual
(Actual)]:[Unpaid]])</f>
        <v>877669.93</v>
      </c>
    </row>
    <row r="25" spans="1:8" x14ac:dyDescent="0.25">
      <c r="A25" s="7" t="s">
        <v>524</v>
      </c>
      <c r="B25" s="7" t="s">
        <v>52</v>
      </c>
      <c r="C25" s="7" t="s">
        <v>53</v>
      </c>
      <c r="D25" s="7" t="s">
        <v>938</v>
      </c>
      <c r="E25" s="7" t="s">
        <v>929</v>
      </c>
      <c r="F25" s="8">
        <v>123041.86</v>
      </c>
      <c r="G25" s="9"/>
      <c r="H25" s="8">
        <f>SUM(OrderBal20[[#This Row],[Annual
(Actual)]:[Unpaid]])</f>
        <v>123041.86</v>
      </c>
    </row>
    <row r="26" spans="1:8" s="21" customFormat="1" ht="13" x14ac:dyDescent="0.3">
      <c r="A26" s="7" t="s">
        <v>525</v>
      </c>
      <c r="B26" s="7" t="s">
        <v>54</v>
      </c>
      <c r="C26" s="7" t="s">
        <v>55</v>
      </c>
      <c r="D26" s="7" t="s">
        <v>933</v>
      </c>
      <c r="E26" s="7" t="s">
        <v>779</v>
      </c>
      <c r="F26" s="8">
        <v>4247927.78</v>
      </c>
      <c r="G26" s="9"/>
      <c r="H26" s="8">
        <f>SUM(OrderBal20[[#This Row],[Annual
(Actual)]:[Unpaid]])</f>
        <v>4247927.78</v>
      </c>
    </row>
    <row r="27" spans="1:8" s="21" customFormat="1" ht="13" x14ac:dyDescent="0.3">
      <c r="A27" s="7" t="s">
        <v>526</v>
      </c>
      <c r="B27" s="7" t="s">
        <v>58</v>
      </c>
      <c r="C27" s="7" t="s">
        <v>59</v>
      </c>
      <c r="D27" s="7" t="s">
        <v>938</v>
      </c>
      <c r="E27" s="7" t="s">
        <v>780</v>
      </c>
      <c r="F27" s="8">
        <v>897017.21</v>
      </c>
      <c r="G27" s="9"/>
      <c r="H27" s="8">
        <f>SUM(OrderBal20[[#This Row],[Annual
(Actual)]:[Unpaid]])</f>
        <v>897017.21</v>
      </c>
    </row>
    <row r="28" spans="1:8" x14ac:dyDescent="0.25">
      <c r="A28" s="7" t="s">
        <v>527</v>
      </c>
      <c r="B28" s="7" t="s">
        <v>60</v>
      </c>
      <c r="C28" s="7" t="s">
        <v>61</v>
      </c>
      <c r="D28" s="7" t="s">
        <v>938</v>
      </c>
      <c r="E28" s="7" t="s">
        <v>929</v>
      </c>
      <c r="F28" s="8">
        <v>301659.48</v>
      </c>
      <c r="G28" s="9"/>
      <c r="H28" s="8">
        <f>SUM(OrderBal20[[#This Row],[Annual
(Actual)]:[Unpaid]])</f>
        <v>301659.48</v>
      </c>
    </row>
    <row r="29" spans="1:8" x14ac:dyDescent="0.25">
      <c r="A29" s="7" t="s">
        <v>528</v>
      </c>
      <c r="B29" s="7" t="s">
        <v>62</v>
      </c>
      <c r="C29" s="7" t="s">
        <v>63</v>
      </c>
      <c r="D29" s="7" t="s">
        <v>938</v>
      </c>
      <c r="E29" s="7" t="s">
        <v>929</v>
      </c>
      <c r="F29" s="8">
        <v>24773.75</v>
      </c>
      <c r="G29" s="9"/>
      <c r="H29" s="8">
        <f>SUM(OrderBal20[[#This Row],[Annual
(Actual)]:[Unpaid]])</f>
        <v>24773.75</v>
      </c>
    </row>
    <row r="30" spans="1:8" x14ac:dyDescent="0.25">
      <c r="A30" s="7" t="s">
        <v>529</v>
      </c>
      <c r="B30" s="7" t="s">
        <v>64</v>
      </c>
      <c r="C30" s="7" t="s">
        <v>65</v>
      </c>
      <c r="D30" s="7" t="s">
        <v>938</v>
      </c>
      <c r="E30" s="7" t="s">
        <v>929</v>
      </c>
      <c r="F30" s="8">
        <v>-87029.59</v>
      </c>
      <c r="G30" s="9"/>
      <c r="H30" s="8">
        <f>SUM(OrderBal20[[#This Row],[Annual
(Actual)]:[Unpaid]])</f>
        <v>-87029.59</v>
      </c>
    </row>
    <row r="31" spans="1:8" x14ac:dyDescent="0.25">
      <c r="A31" s="7" t="s">
        <v>530</v>
      </c>
      <c r="B31" s="7" t="s">
        <v>66</v>
      </c>
      <c r="C31" s="7" t="s">
        <v>67</v>
      </c>
      <c r="D31" s="7" t="s">
        <v>938</v>
      </c>
      <c r="E31" s="7" t="s">
        <v>929</v>
      </c>
      <c r="F31" s="8">
        <v>387457.92</v>
      </c>
      <c r="G31" s="9"/>
      <c r="H31" s="8">
        <f>SUM(OrderBal20[[#This Row],[Annual
(Actual)]:[Unpaid]])</f>
        <v>387457.92</v>
      </c>
    </row>
    <row r="32" spans="1:8" x14ac:dyDescent="0.25">
      <c r="A32" s="7" t="s">
        <v>531</v>
      </c>
      <c r="B32" s="7" t="s">
        <v>68</v>
      </c>
      <c r="C32" s="7" t="s">
        <v>69</v>
      </c>
      <c r="D32" s="7" t="s">
        <v>778</v>
      </c>
      <c r="E32" s="7" t="s">
        <v>929</v>
      </c>
      <c r="F32" s="8">
        <v>-0.08</v>
      </c>
      <c r="G32" s="9"/>
      <c r="H32" s="8">
        <f>SUM(OrderBal20[[#This Row],[Annual
(Actual)]:[Unpaid]])</f>
        <v>-0.08</v>
      </c>
    </row>
    <row r="33" spans="1:8" x14ac:dyDescent="0.25">
      <c r="A33" s="7" t="s">
        <v>532</v>
      </c>
      <c r="B33" s="7" t="s">
        <v>70</v>
      </c>
      <c r="C33" s="7" t="s">
        <v>71</v>
      </c>
      <c r="D33" s="7" t="s">
        <v>933</v>
      </c>
      <c r="E33" s="7" t="s">
        <v>779</v>
      </c>
      <c r="F33" s="8">
        <v>7081491.0499999998</v>
      </c>
      <c r="G33" s="9"/>
      <c r="H33" s="8">
        <f>SUM(OrderBal20[[#This Row],[Annual
(Actual)]:[Unpaid]])</f>
        <v>7081491.0499999998</v>
      </c>
    </row>
    <row r="34" spans="1:8" ht="13.5" customHeight="1" x14ac:dyDescent="0.25">
      <c r="A34" s="7" t="s">
        <v>534</v>
      </c>
      <c r="B34" s="7" t="s">
        <v>75</v>
      </c>
      <c r="C34" s="7" t="s">
        <v>76</v>
      </c>
      <c r="D34" s="7" t="s">
        <v>913</v>
      </c>
      <c r="E34" s="7" t="s">
        <v>48</v>
      </c>
      <c r="F34" s="8">
        <v>1924959.99</v>
      </c>
      <c r="G34" s="9"/>
      <c r="H34" s="8">
        <f>SUM(OrderBal20[[#This Row],[Annual
(Actual)]:[Unpaid]])</f>
        <v>1924959.99</v>
      </c>
    </row>
    <row r="35" spans="1:8" s="21" customFormat="1" ht="13" x14ac:dyDescent="0.3">
      <c r="A35" s="7" t="s">
        <v>535</v>
      </c>
      <c r="B35" s="7" t="s">
        <v>536</v>
      </c>
      <c r="C35" s="7" t="s">
        <v>537</v>
      </c>
      <c r="D35" s="7" t="s">
        <v>938</v>
      </c>
      <c r="E35" s="7" t="s">
        <v>779</v>
      </c>
      <c r="F35" s="8">
        <v>1264226.46</v>
      </c>
      <c r="G35" s="9"/>
      <c r="H35" s="8">
        <f>SUM(OrderBal20[[#This Row],[Annual
(Actual)]:[Unpaid]])</f>
        <v>1264226.46</v>
      </c>
    </row>
    <row r="36" spans="1:8" x14ac:dyDescent="0.25">
      <c r="A36" s="7" t="s">
        <v>813</v>
      </c>
      <c r="B36" s="7" t="s">
        <v>814</v>
      </c>
      <c r="C36" s="7" t="s">
        <v>815</v>
      </c>
      <c r="D36" s="7" t="s">
        <v>938</v>
      </c>
      <c r="E36" s="7" t="s">
        <v>929</v>
      </c>
      <c r="F36" s="8">
        <v>35621.22</v>
      </c>
      <c r="G36" s="9"/>
      <c r="H36" s="8">
        <f>SUM(OrderBal20[[#This Row],[Annual
(Actual)]:[Unpaid]])</f>
        <v>35621.22</v>
      </c>
    </row>
    <row r="37" spans="1:8" x14ac:dyDescent="0.25">
      <c r="A37" s="7" t="s">
        <v>538</v>
      </c>
      <c r="B37" s="7" t="s">
        <v>77</v>
      </c>
      <c r="C37" s="7" t="s">
        <v>78</v>
      </c>
      <c r="D37" s="7" t="s">
        <v>938</v>
      </c>
      <c r="E37" s="7" t="s">
        <v>929</v>
      </c>
      <c r="F37" s="8">
        <v>234157.44</v>
      </c>
      <c r="G37" s="9"/>
      <c r="H37" s="8">
        <f>SUM(OrderBal20[[#This Row],[Annual
(Actual)]:[Unpaid]])</f>
        <v>234157.44</v>
      </c>
    </row>
    <row r="38" spans="1:8" x14ac:dyDescent="0.25">
      <c r="A38" s="7" t="s">
        <v>539</v>
      </c>
      <c r="B38" s="7" t="s">
        <v>79</v>
      </c>
      <c r="C38" s="7" t="s">
        <v>80</v>
      </c>
      <c r="D38" s="7" t="s">
        <v>913</v>
      </c>
      <c r="E38" s="7" t="s">
        <v>929</v>
      </c>
      <c r="F38" s="8">
        <v>3834.96</v>
      </c>
      <c r="G38" s="9"/>
      <c r="H38" s="8">
        <f>SUM(OrderBal20[[#This Row],[Annual
(Actual)]:[Unpaid]])</f>
        <v>3834.96</v>
      </c>
    </row>
    <row r="39" spans="1:8" x14ac:dyDescent="0.25">
      <c r="A39" s="7" t="s">
        <v>540</v>
      </c>
      <c r="B39" s="7" t="s">
        <v>81</v>
      </c>
      <c r="C39" s="7" t="s">
        <v>82</v>
      </c>
      <c r="D39" s="7" t="s">
        <v>938</v>
      </c>
      <c r="E39" s="7" t="s">
        <v>929</v>
      </c>
      <c r="F39" s="8">
        <v>105443.27</v>
      </c>
      <c r="G39" s="9"/>
      <c r="H39" s="8">
        <f>SUM(OrderBal20[[#This Row],[Annual
(Actual)]:[Unpaid]])</f>
        <v>105443.27</v>
      </c>
    </row>
    <row r="40" spans="1:8" x14ac:dyDescent="0.25">
      <c r="A40" s="7" t="s">
        <v>541</v>
      </c>
      <c r="B40" s="7" t="s">
        <v>83</v>
      </c>
      <c r="C40" s="7" t="s">
        <v>84</v>
      </c>
      <c r="D40" s="7" t="s">
        <v>892</v>
      </c>
      <c r="E40" s="7" t="s">
        <v>929</v>
      </c>
      <c r="F40" s="8">
        <v>-0.02</v>
      </c>
      <c r="G40" s="9"/>
      <c r="H40" s="8">
        <f>SUM(OrderBal20[[#This Row],[Annual
(Actual)]:[Unpaid]])</f>
        <v>-0.02</v>
      </c>
    </row>
    <row r="41" spans="1:8" s="21" customFormat="1" ht="13" x14ac:dyDescent="0.3">
      <c r="A41" s="7" t="s">
        <v>542</v>
      </c>
      <c r="B41" s="7" t="s">
        <v>85</v>
      </c>
      <c r="C41" s="7" t="s">
        <v>86</v>
      </c>
      <c r="D41" s="7" t="s">
        <v>938</v>
      </c>
      <c r="E41" s="7" t="s">
        <v>929</v>
      </c>
      <c r="F41" s="8">
        <v>60810.879999999997</v>
      </c>
      <c r="G41" s="9"/>
      <c r="H41" s="8">
        <f>SUM(OrderBal20[[#This Row],[Annual
(Actual)]:[Unpaid]])</f>
        <v>60810.879999999997</v>
      </c>
    </row>
    <row r="42" spans="1:8" s="21" customFormat="1" ht="13" x14ac:dyDescent="0.3">
      <c r="A42" s="7" t="s">
        <v>543</v>
      </c>
      <c r="B42" s="7" t="s">
        <v>87</v>
      </c>
      <c r="C42" s="7" t="s">
        <v>88</v>
      </c>
      <c r="D42" s="7" t="s">
        <v>938</v>
      </c>
      <c r="E42" s="7" t="s">
        <v>929</v>
      </c>
      <c r="F42" s="8">
        <v>4074889.9</v>
      </c>
      <c r="G42" s="9"/>
      <c r="H42" s="8">
        <f>SUM(OrderBal20[[#This Row],[Annual
(Actual)]:[Unpaid]])</f>
        <v>4074889.9</v>
      </c>
    </row>
    <row r="43" spans="1:8" s="21" customFormat="1" ht="13" x14ac:dyDescent="0.3">
      <c r="A43" s="7" t="s">
        <v>544</v>
      </c>
      <c r="B43" s="7" t="s">
        <v>89</v>
      </c>
      <c r="C43" s="7" t="s">
        <v>90</v>
      </c>
      <c r="D43" s="7" t="s">
        <v>938</v>
      </c>
      <c r="E43" s="7" t="s">
        <v>881</v>
      </c>
      <c r="F43" s="8">
        <v>50861.919999999998</v>
      </c>
      <c r="G43" s="9"/>
      <c r="H43" s="8">
        <f>SUM(OrderBal20[[#This Row],[Annual
(Actual)]:[Unpaid]])</f>
        <v>50861.919999999998</v>
      </c>
    </row>
    <row r="44" spans="1:8" x14ac:dyDescent="0.25">
      <c r="A44" s="7" t="s">
        <v>545</v>
      </c>
      <c r="B44" s="7" t="s">
        <v>92</v>
      </c>
      <c r="C44" s="7" t="s">
        <v>90</v>
      </c>
      <c r="D44" s="7" t="s">
        <v>938</v>
      </c>
      <c r="E44" s="7" t="s">
        <v>929</v>
      </c>
      <c r="F44" s="8">
        <v>775822.98</v>
      </c>
      <c r="G44" s="9"/>
      <c r="H44" s="8">
        <f>SUM(OrderBal20[[#This Row],[Annual
(Actual)]:[Unpaid]])</f>
        <v>775822.98</v>
      </c>
    </row>
    <row r="45" spans="1:8" x14ac:dyDescent="0.25">
      <c r="A45" s="7" t="s">
        <v>546</v>
      </c>
      <c r="B45" s="7" t="s">
        <v>93</v>
      </c>
      <c r="C45" s="7" t="s">
        <v>94</v>
      </c>
      <c r="D45" s="7" t="s">
        <v>938</v>
      </c>
      <c r="E45" s="7" t="s">
        <v>929</v>
      </c>
      <c r="F45" s="8">
        <v>198374.39999999999</v>
      </c>
      <c r="G45" s="9"/>
      <c r="H45" s="8">
        <f>SUM(OrderBal20[[#This Row],[Annual
(Actual)]:[Unpaid]])</f>
        <v>198374.39999999999</v>
      </c>
    </row>
    <row r="46" spans="1:8" ht="13.5" customHeight="1" x14ac:dyDescent="0.25">
      <c r="A46" s="7" t="s">
        <v>547</v>
      </c>
      <c r="B46" s="7" t="s">
        <v>95</v>
      </c>
      <c r="C46" s="7" t="s">
        <v>96</v>
      </c>
      <c r="D46" s="7" t="s">
        <v>938</v>
      </c>
      <c r="E46" s="7" t="s">
        <v>929</v>
      </c>
      <c r="F46" s="8">
        <v>189482.97</v>
      </c>
      <c r="G46" s="9"/>
      <c r="H46" s="8">
        <f>SUM(OrderBal20[[#This Row],[Annual
(Actual)]:[Unpaid]])</f>
        <v>189482.97</v>
      </c>
    </row>
    <row r="47" spans="1:8" x14ac:dyDescent="0.25">
      <c r="A47" s="7" t="s">
        <v>548</v>
      </c>
      <c r="B47" s="7" t="s">
        <v>97</v>
      </c>
      <c r="C47" s="7" t="s">
        <v>98</v>
      </c>
      <c r="D47" s="7" t="s">
        <v>938</v>
      </c>
      <c r="E47" s="7" t="s">
        <v>929</v>
      </c>
      <c r="F47" s="8">
        <v>89148.9</v>
      </c>
      <c r="G47" s="9"/>
      <c r="H47" s="8">
        <f>SUM(OrderBal20[[#This Row],[Annual
(Actual)]:[Unpaid]])</f>
        <v>89148.9</v>
      </c>
    </row>
    <row r="48" spans="1:8" s="21" customFormat="1" ht="13" x14ac:dyDescent="0.3">
      <c r="A48" s="7" t="s">
        <v>549</v>
      </c>
      <c r="B48" s="7" t="s">
        <v>99</v>
      </c>
      <c r="C48" s="7" t="s">
        <v>100</v>
      </c>
      <c r="D48" s="7" t="s">
        <v>938</v>
      </c>
      <c r="E48" s="7" t="s">
        <v>929</v>
      </c>
      <c r="F48" s="8">
        <v>430914.98</v>
      </c>
      <c r="G48" s="9"/>
      <c r="H48" s="8">
        <f>SUM(OrderBal20[[#This Row],[Annual
(Actual)]:[Unpaid]])</f>
        <v>430914.98</v>
      </c>
    </row>
    <row r="49" spans="1:8" s="21" customFormat="1" ht="13" x14ac:dyDescent="0.3">
      <c r="A49" s="7" t="s">
        <v>550</v>
      </c>
      <c r="B49" s="7" t="s">
        <v>101</v>
      </c>
      <c r="C49" s="7" t="s">
        <v>102</v>
      </c>
      <c r="D49" s="7" t="s">
        <v>938</v>
      </c>
      <c r="E49" s="7" t="s">
        <v>929</v>
      </c>
      <c r="F49" s="8">
        <v>726730.28</v>
      </c>
      <c r="G49" s="9"/>
      <c r="H49" s="8">
        <f>SUM(OrderBal20[[#This Row],[Annual
(Actual)]:[Unpaid]])</f>
        <v>726730.28</v>
      </c>
    </row>
    <row r="50" spans="1:8" s="21" customFormat="1" ht="13" x14ac:dyDescent="0.3">
      <c r="A50" s="7" t="s">
        <v>551</v>
      </c>
      <c r="B50" s="7" t="s">
        <v>103</v>
      </c>
      <c r="C50" s="7" t="s">
        <v>104</v>
      </c>
      <c r="D50" s="7" t="s">
        <v>913</v>
      </c>
      <c r="E50" s="7" t="s">
        <v>929</v>
      </c>
      <c r="F50" s="8">
        <v>320454.21000000002</v>
      </c>
      <c r="G50" s="9"/>
      <c r="H50" s="8">
        <f>SUM(OrderBal20[[#This Row],[Annual
(Actual)]:[Unpaid]])</f>
        <v>320454.21000000002</v>
      </c>
    </row>
    <row r="51" spans="1:8" s="21" customFormat="1" ht="13" x14ac:dyDescent="0.3">
      <c r="A51" s="7" t="s">
        <v>552</v>
      </c>
      <c r="B51" s="7" t="s">
        <v>105</v>
      </c>
      <c r="C51" s="7" t="s">
        <v>106</v>
      </c>
      <c r="D51" s="7" t="s">
        <v>938</v>
      </c>
      <c r="E51" s="7" t="s">
        <v>929</v>
      </c>
      <c r="F51" s="8">
        <v>244312.46</v>
      </c>
      <c r="G51" s="9"/>
      <c r="H51" s="8">
        <f>SUM(OrderBal20[[#This Row],[Annual
(Actual)]:[Unpaid]])</f>
        <v>244312.46</v>
      </c>
    </row>
    <row r="52" spans="1:8" x14ac:dyDescent="0.25">
      <c r="A52" s="7" t="s">
        <v>553</v>
      </c>
      <c r="B52" s="7" t="s">
        <v>107</v>
      </c>
      <c r="C52" s="7" t="s">
        <v>108</v>
      </c>
      <c r="D52" s="7" t="s">
        <v>938</v>
      </c>
      <c r="E52" s="7" t="s">
        <v>929</v>
      </c>
      <c r="F52" s="8">
        <v>9351.0300000000007</v>
      </c>
      <c r="G52" s="9"/>
      <c r="H52" s="8">
        <f>SUM(OrderBal20[[#This Row],[Annual
(Actual)]:[Unpaid]])</f>
        <v>9351.0300000000007</v>
      </c>
    </row>
    <row r="53" spans="1:8" s="21" customFormat="1" ht="13" x14ac:dyDescent="0.3">
      <c r="A53" s="7" t="s">
        <v>554</v>
      </c>
      <c r="B53" s="7" t="s">
        <v>109</v>
      </c>
      <c r="C53" s="7" t="s">
        <v>110</v>
      </c>
      <c r="D53" s="7" t="s">
        <v>938</v>
      </c>
      <c r="E53" s="7" t="s">
        <v>929</v>
      </c>
      <c r="F53" s="8">
        <v>1030842.13</v>
      </c>
      <c r="G53" s="9"/>
      <c r="H53" s="8">
        <f>SUM(OrderBal20[[#This Row],[Annual
(Actual)]:[Unpaid]])</f>
        <v>1030842.13</v>
      </c>
    </row>
    <row r="54" spans="1:8" x14ac:dyDescent="0.25">
      <c r="A54" s="7" t="s">
        <v>555</v>
      </c>
      <c r="B54" s="7" t="s">
        <v>111</v>
      </c>
      <c r="C54" s="7" t="s">
        <v>112</v>
      </c>
      <c r="D54" s="7" t="s">
        <v>938</v>
      </c>
      <c r="E54" s="7" t="s">
        <v>929</v>
      </c>
      <c r="F54" s="8">
        <v>105489.43</v>
      </c>
      <c r="G54" s="9"/>
      <c r="H54" s="8">
        <f>SUM(OrderBal20[[#This Row],[Annual
(Actual)]:[Unpaid]])</f>
        <v>105489.43</v>
      </c>
    </row>
    <row r="55" spans="1:8" s="21" customFormat="1" ht="13" x14ac:dyDescent="0.3">
      <c r="A55" s="7" t="s">
        <v>556</v>
      </c>
      <c r="B55" s="7" t="s">
        <v>113</v>
      </c>
      <c r="C55" s="7" t="s">
        <v>114</v>
      </c>
      <c r="D55" s="7" t="s">
        <v>938</v>
      </c>
      <c r="E55" s="7" t="s">
        <v>881</v>
      </c>
      <c r="F55" s="8">
        <v>88656.7</v>
      </c>
      <c r="G55" s="9"/>
      <c r="H55" s="8">
        <f>SUM(OrderBal20[[#This Row],[Annual
(Actual)]:[Unpaid]])</f>
        <v>88656.7</v>
      </c>
    </row>
    <row r="56" spans="1:8" x14ac:dyDescent="0.25">
      <c r="A56" s="7" t="s">
        <v>557</v>
      </c>
      <c r="B56" s="7" t="s">
        <v>115</v>
      </c>
      <c r="C56" s="7" t="s">
        <v>116</v>
      </c>
      <c r="D56" s="7" t="s">
        <v>880</v>
      </c>
      <c r="E56" s="7" t="s">
        <v>929</v>
      </c>
      <c r="F56" s="8">
        <v>-0.03</v>
      </c>
      <c r="G56" s="9"/>
      <c r="H56" s="8">
        <f>SUM(OrderBal20[[#This Row],[Annual
(Actual)]:[Unpaid]])</f>
        <v>-0.03</v>
      </c>
    </row>
    <row r="57" spans="1:8" x14ac:dyDescent="0.25">
      <c r="A57" s="7" t="s">
        <v>558</v>
      </c>
      <c r="B57" s="7" t="s">
        <v>117</v>
      </c>
      <c r="C57" s="7" t="s">
        <v>118</v>
      </c>
      <c r="D57" s="7" t="s">
        <v>938</v>
      </c>
      <c r="E57" s="7" t="s">
        <v>929</v>
      </c>
      <c r="F57" s="8">
        <v>554438.71</v>
      </c>
      <c r="G57" s="9"/>
      <c r="H57" s="8">
        <f>SUM(OrderBal20[[#This Row],[Annual
(Actual)]:[Unpaid]])</f>
        <v>554438.71</v>
      </c>
    </row>
    <row r="58" spans="1:8" x14ac:dyDescent="0.25">
      <c r="A58" s="7" t="s">
        <v>559</v>
      </c>
      <c r="B58" s="7" t="s">
        <v>119</v>
      </c>
      <c r="C58" s="7" t="s">
        <v>120</v>
      </c>
      <c r="D58" s="7" t="s">
        <v>938</v>
      </c>
      <c r="E58" s="7" t="s">
        <v>929</v>
      </c>
      <c r="F58" s="8">
        <v>198920.44</v>
      </c>
      <c r="G58" s="9"/>
      <c r="H58" s="8">
        <f>SUM(OrderBal20[[#This Row],[Annual
(Actual)]:[Unpaid]])</f>
        <v>198920.44</v>
      </c>
    </row>
    <row r="59" spans="1:8" x14ac:dyDescent="0.25">
      <c r="A59" s="7" t="s">
        <v>560</v>
      </c>
      <c r="B59" s="7" t="s">
        <v>121</v>
      </c>
      <c r="C59" s="7" t="s">
        <v>122</v>
      </c>
      <c r="D59" s="7" t="s">
        <v>938</v>
      </c>
      <c r="E59" s="7" t="s">
        <v>929</v>
      </c>
      <c r="F59" s="8">
        <v>200152.5</v>
      </c>
      <c r="G59" s="9"/>
      <c r="H59" s="8">
        <f>SUM(OrderBal20[[#This Row],[Annual
(Actual)]:[Unpaid]])</f>
        <v>200152.5</v>
      </c>
    </row>
    <row r="60" spans="1:8" s="21" customFormat="1" ht="13" x14ac:dyDescent="0.3">
      <c r="A60" s="7" t="s">
        <v>561</v>
      </c>
      <c r="B60" s="7" t="s">
        <v>123</v>
      </c>
      <c r="C60" s="7" t="s">
        <v>124</v>
      </c>
      <c r="D60" s="7" t="s">
        <v>938</v>
      </c>
      <c r="E60" s="7" t="s">
        <v>929</v>
      </c>
      <c r="F60" s="8">
        <v>288169.19</v>
      </c>
      <c r="G60" s="9"/>
      <c r="H60" s="8">
        <f>SUM(OrderBal20[[#This Row],[Annual
(Actual)]:[Unpaid]])</f>
        <v>288169.19</v>
      </c>
    </row>
    <row r="61" spans="1:8" s="21" customFormat="1" ht="13" x14ac:dyDescent="0.3">
      <c r="A61" s="7" t="s">
        <v>562</v>
      </c>
      <c r="B61" s="7" t="s">
        <v>125</v>
      </c>
      <c r="C61" s="7" t="s">
        <v>126</v>
      </c>
      <c r="D61" s="7" t="s">
        <v>12</v>
      </c>
      <c r="E61" s="7" t="s">
        <v>929</v>
      </c>
      <c r="F61" s="8">
        <v>0.2</v>
      </c>
      <c r="G61" s="9"/>
      <c r="H61" s="8">
        <f>SUM(OrderBal20[[#This Row],[Annual
(Actual)]:[Unpaid]])</f>
        <v>0.2</v>
      </c>
    </row>
    <row r="62" spans="1:8" s="21" customFormat="1" ht="13" x14ac:dyDescent="0.3">
      <c r="A62" s="7" t="s">
        <v>563</v>
      </c>
      <c r="B62" s="7" t="s">
        <v>127</v>
      </c>
      <c r="C62" s="7" t="s">
        <v>126</v>
      </c>
      <c r="D62" s="7" t="s">
        <v>938</v>
      </c>
      <c r="E62" s="7" t="s">
        <v>929</v>
      </c>
      <c r="F62" s="8">
        <v>445964.47</v>
      </c>
      <c r="G62" s="9"/>
      <c r="H62" s="8">
        <f>SUM(OrderBal20[[#This Row],[Annual
(Actual)]:[Unpaid]])</f>
        <v>445964.47</v>
      </c>
    </row>
    <row r="63" spans="1:8" x14ac:dyDescent="0.25">
      <c r="A63" s="7" t="s">
        <v>564</v>
      </c>
      <c r="B63" s="7" t="s">
        <v>128</v>
      </c>
      <c r="C63" s="7" t="s">
        <v>126</v>
      </c>
      <c r="D63" s="7" t="s">
        <v>938</v>
      </c>
      <c r="E63" s="7" t="s">
        <v>929</v>
      </c>
      <c r="F63" s="8">
        <v>9583.6</v>
      </c>
      <c r="G63" s="9"/>
      <c r="H63" s="8">
        <f>SUM(OrderBal20[[#This Row],[Annual
(Actual)]:[Unpaid]])</f>
        <v>9583.6</v>
      </c>
    </row>
    <row r="64" spans="1:8" x14ac:dyDescent="0.25">
      <c r="A64" s="7" t="s">
        <v>565</v>
      </c>
      <c r="B64" s="7" t="s">
        <v>129</v>
      </c>
      <c r="C64" s="7" t="s">
        <v>130</v>
      </c>
      <c r="D64" s="7" t="s">
        <v>938</v>
      </c>
      <c r="E64" s="7" t="s">
        <v>929</v>
      </c>
      <c r="F64" s="8">
        <v>144117.76999999999</v>
      </c>
      <c r="G64" s="9"/>
      <c r="H64" s="8">
        <f>SUM(OrderBal20[[#This Row],[Annual
(Actual)]:[Unpaid]])</f>
        <v>144117.76999999999</v>
      </c>
    </row>
    <row r="65" spans="1:8" s="21" customFormat="1" ht="13" x14ac:dyDescent="0.3">
      <c r="A65" s="7" t="s">
        <v>914</v>
      </c>
      <c r="B65" s="7" t="s">
        <v>915</v>
      </c>
      <c r="C65" s="7" t="s">
        <v>130</v>
      </c>
      <c r="D65" s="7" t="s">
        <v>938</v>
      </c>
      <c r="E65" s="7" t="s">
        <v>929</v>
      </c>
      <c r="F65" s="8">
        <v>62374.52</v>
      </c>
      <c r="G65" s="9"/>
      <c r="H65" s="8">
        <f>SUM(OrderBal20[[#This Row],[Annual
(Actual)]:[Unpaid]])</f>
        <v>62374.52</v>
      </c>
    </row>
    <row r="66" spans="1:8" x14ac:dyDescent="0.25">
      <c r="A66" s="7" t="s">
        <v>566</v>
      </c>
      <c r="B66" s="7" t="s">
        <v>131</v>
      </c>
      <c r="C66" s="7" t="s">
        <v>130</v>
      </c>
      <c r="D66" s="7" t="s">
        <v>938</v>
      </c>
      <c r="E66" s="7" t="s">
        <v>929</v>
      </c>
      <c r="F66" s="8">
        <v>487380.08</v>
      </c>
      <c r="G66" s="9"/>
      <c r="H66" s="8">
        <f>SUM(OrderBal20[[#This Row],[Annual
(Actual)]:[Unpaid]])</f>
        <v>487380.08</v>
      </c>
    </row>
    <row r="67" spans="1:8" x14ac:dyDescent="0.25">
      <c r="A67" s="7" t="s">
        <v>567</v>
      </c>
      <c r="B67" s="7" t="s">
        <v>132</v>
      </c>
      <c r="C67" s="7" t="s">
        <v>133</v>
      </c>
      <c r="D67" s="7" t="s">
        <v>938</v>
      </c>
      <c r="E67" s="7" t="s">
        <v>929</v>
      </c>
      <c r="F67" s="8">
        <v>0.09</v>
      </c>
      <c r="G67" s="9"/>
      <c r="H67" s="8">
        <f>SUM(OrderBal20[[#This Row],[Annual
(Actual)]:[Unpaid]])</f>
        <v>0.09</v>
      </c>
    </row>
    <row r="68" spans="1:8" s="21" customFormat="1" ht="13" x14ac:dyDescent="0.3">
      <c r="A68" s="7" t="s">
        <v>568</v>
      </c>
      <c r="B68" s="7" t="s">
        <v>134</v>
      </c>
      <c r="C68" s="7" t="s">
        <v>135</v>
      </c>
      <c r="D68" s="7" t="s">
        <v>938</v>
      </c>
      <c r="E68" s="7" t="s">
        <v>929</v>
      </c>
      <c r="F68" s="8">
        <v>791578.12</v>
      </c>
      <c r="G68" s="9"/>
      <c r="H68" s="8">
        <f>SUM(OrderBal20[[#This Row],[Annual
(Actual)]:[Unpaid]])</f>
        <v>791578.12</v>
      </c>
    </row>
    <row r="69" spans="1:8" s="21" customFormat="1" ht="13" x14ac:dyDescent="0.3">
      <c r="A69" s="7" t="s">
        <v>569</v>
      </c>
      <c r="B69" s="7" t="s">
        <v>136</v>
      </c>
      <c r="C69" s="7" t="s">
        <v>137</v>
      </c>
      <c r="D69" s="7" t="s">
        <v>938</v>
      </c>
      <c r="E69" s="7" t="s">
        <v>881</v>
      </c>
      <c r="F69" s="8">
        <v>169809.85</v>
      </c>
      <c r="G69" s="9"/>
      <c r="H69" s="8">
        <f>SUM(OrderBal20[[#This Row],[Annual
(Actual)]:[Unpaid]])</f>
        <v>169809.85</v>
      </c>
    </row>
    <row r="70" spans="1:8" s="21" customFormat="1" ht="13" x14ac:dyDescent="0.3">
      <c r="A70" s="7" t="s">
        <v>570</v>
      </c>
      <c r="B70" s="7" t="s">
        <v>138</v>
      </c>
      <c r="C70" s="7" t="s">
        <v>139</v>
      </c>
      <c r="D70" s="7" t="s">
        <v>938</v>
      </c>
      <c r="E70" s="7" t="s">
        <v>929</v>
      </c>
      <c r="F70" s="8">
        <v>274989.98</v>
      </c>
      <c r="G70" s="9"/>
      <c r="H70" s="8">
        <f>SUM(OrderBal20[[#This Row],[Annual
(Actual)]:[Unpaid]])</f>
        <v>274989.98</v>
      </c>
    </row>
    <row r="71" spans="1:8" s="21" customFormat="1" ht="13" x14ac:dyDescent="0.3">
      <c r="A71" s="7" t="s">
        <v>571</v>
      </c>
      <c r="B71" s="7" t="s">
        <v>140</v>
      </c>
      <c r="C71" s="7" t="s">
        <v>141</v>
      </c>
      <c r="D71" s="7" t="s">
        <v>938</v>
      </c>
      <c r="E71" s="7" t="s">
        <v>929</v>
      </c>
      <c r="F71" s="8">
        <v>740218.91</v>
      </c>
      <c r="G71" s="9"/>
      <c r="H71" s="8">
        <f>SUM(OrderBal20[[#This Row],[Annual
(Actual)]:[Unpaid]])</f>
        <v>740218.91</v>
      </c>
    </row>
    <row r="72" spans="1:8" x14ac:dyDescent="0.25">
      <c r="A72" s="7" t="s">
        <v>572</v>
      </c>
      <c r="B72" s="7" t="s">
        <v>142</v>
      </c>
      <c r="C72" s="7" t="s">
        <v>143</v>
      </c>
      <c r="D72" s="7" t="s">
        <v>938</v>
      </c>
      <c r="E72" s="7" t="s">
        <v>929</v>
      </c>
      <c r="F72" s="8">
        <v>349533.38</v>
      </c>
      <c r="G72" s="9"/>
      <c r="H72" s="8">
        <f>SUM(OrderBal20[[#This Row],[Annual
(Actual)]:[Unpaid]])</f>
        <v>349533.38</v>
      </c>
    </row>
    <row r="73" spans="1:8" x14ac:dyDescent="0.25">
      <c r="A73" s="7" t="s">
        <v>573</v>
      </c>
      <c r="B73" s="7" t="s">
        <v>144</v>
      </c>
      <c r="C73" s="7" t="s">
        <v>145</v>
      </c>
      <c r="D73" s="7" t="s">
        <v>146</v>
      </c>
      <c r="E73" s="7" t="s">
        <v>929</v>
      </c>
      <c r="F73" s="8">
        <v>-0.03</v>
      </c>
      <c r="G73" s="9"/>
      <c r="H73" s="8">
        <f>SUM(OrderBal20[[#This Row],[Annual
(Actual)]:[Unpaid]])</f>
        <v>-0.03</v>
      </c>
    </row>
    <row r="74" spans="1:8" s="21" customFormat="1" ht="13" x14ac:dyDescent="0.3">
      <c r="A74" s="7" t="s">
        <v>574</v>
      </c>
      <c r="B74" s="7" t="s">
        <v>147</v>
      </c>
      <c r="C74" s="7" t="s">
        <v>148</v>
      </c>
      <c r="D74" s="7" t="s">
        <v>933</v>
      </c>
      <c r="E74" s="7" t="s">
        <v>929</v>
      </c>
      <c r="F74" s="8">
        <v>-27275.279999999999</v>
      </c>
      <c r="G74" s="9"/>
      <c r="H74" s="8">
        <f>SUM(OrderBal20[[#This Row],[Annual
(Actual)]:[Unpaid]])</f>
        <v>-27275.279999999999</v>
      </c>
    </row>
    <row r="75" spans="1:8" s="21" customFormat="1" ht="13" x14ac:dyDescent="0.3">
      <c r="A75" s="7" t="s">
        <v>575</v>
      </c>
      <c r="B75" s="7" t="s">
        <v>149</v>
      </c>
      <c r="C75" s="7" t="s">
        <v>150</v>
      </c>
      <c r="D75" s="7" t="s">
        <v>938</v>
      </c>
      <c r="E75" s="7" t="s">
        <v>929</v>
      </c>
      <c r="F75" s="8">
        <v>977226.89</v>
      </c>
      <c r="G75" s="9"/>
      <c r="H75" s="8">
        <f>SUM(OrderBal20[[#This Row],[Annual
(Actual)]:[Unpaid]])</f>
        <v>977226.89</v>
      </c>
    </row>
    <row r="76" spans="1:8" s="21" customFormat="1" ht="13" x14ac:dyDescent="0.3">
      <c r="A76" s="7" t="s">
        <v>576</v>
      </c>
      <c r="B76" s="7" t="s">
        <v>151</v>
      </c>
      <c r="C76" s="7" t="s">
        <v>152</v>
      </c>
      <c r="D76" s="7" t="s">
        <v>938</v>
      </c>
      <c r="E76" s="7" t="s">
        <v>881</v>
      </c>
      <c r="F76" s="8">
        <v>817501.53</v>
      </c>
      <c r="G76" s="10"/>
      <c r="H76" s="8">
        <f>SUM(OrderBal20[[#This Row],[Annual
(Actual)]:[Unpaid]])</f>
        <v>817501.53</v>
      </c>
    </row>
    <row r="77" spans="1:8" s="21" customFormat="1" ht="13" x14ac:dyDescent="0.3">
      <c r="A77" s="7" t="s">
        <v>939</v>
      </c>
      <c r="B77" s="7" t="s">
        <v>940</v>
      </c>
      <c r="C77" s="7" t="s">
        <v>941</v>
      </c>
      <c r="D77" s="7" t="s">
        <v>938</v>
      </c>
      <c r="E77" s="7" t="s">
        <v>929</v>
      </c>
      <c r="F77" s="8">
        <v>197751.12</v>
      </c>
      <c r="G77" s="10"/>
      <c r="H77" s="8">
        <f>SUM(OrderBal20[[#This Row],[Annual
(Actual)]:[Unpaid]])</f>
        <v>197751.12</v>
      </c>
    </row>
    <row r="78" spans="1:8" s="21" customFormat="1" ht="13" x14ac:dyDescent="0.3">
      <c r="A78" s="7" t="s">
        <v>577</v>
      </c>
      <c r="B78" s="7" t="s">
        <v>153</v>
      </c>
      <c r="C78" s="7" t="s">
        <v>154</v>
      </c>
      <c r="D78" s="7" t="s">
        <v>841</v>
      </c>
      <c r="E78" s="7" t="s">
        <v>929</v>
      </c>
      <c r="F78" s="8">
        <v>0.12</v>
      </c>
      <c r="G78" s="11"/>
      <c r="H78" s="8">
        <f>SUM(OrderBal20[[#This Row],[Annual
(Actual)]:[Unpaid]])</f>
        <v>0.12</v>
      </c>
    </row>
    <row r="79" spans="1:8" x14ac:dyDescent="0.25">
      <c r="A79" s="7" t="s">
        <v>578</v>
      </c>
      <c r="B79" s="7" t="s">
        <v>155</v>
      </c>
      <c r="C79" s="7" t="s">
        <v>156</v>
      </c>
      <c r="D79" s="7" t="s">
        <v>880</v>
      </c>
      <c r="E79" s="7" t="s">
        <v>929</v>
      </c>
      <c r="F79" s="8">
        <v>-0.02</v>
      </c>
      <c r="G79" s="9"/>
      <c r="H79" s="8">
        <f>SUM(OrderBal20[[#This Row],[Annual
(Actual)]:[Unpaid]])</f>
        <v>-0.02</v>
      </c>
    </row>
    <row r="80" spans="1:8" x14ac:dyDescent="0.25">
      <c r="A80" s="7" t="s">
        <v>579</v>
      </c>
      <c r="B80" s="7" t="s">
        <v>157</v>
      </c>
      <c r="C80" s="7" t="s">
        <v>158</v>
      </c>
      <c r="D80" s="7" t="s">
        <v>938</v>
      </c>
      <c r="E80" s="7" t="s">
        <v>929</v>
      </c>
      <c r="F80" s="8">
        <v>101484.51</v>
      </c>
      <c r="G80" s="9"/>
      <c r="H80" s="8">
        <f>SUM(OrderBal20[[#This Row],[Annual
(Actual)]:[Unpaid]])</f>
        <v>101484.51</v>
      </c>
    </row>
    <row r="81" spans="1:8" s="21" customFormat="1" ht="13" x14ac:dyDescent="0.3">
      <c r="A81" s="7" t="s">
        <v>580</v>
      </c>
      <c r="B81" s="7" t="s">
        <v>159</v>
      </c>
      <c r="C81" s="7" t="s">
        <v>160</v>
      </c>
      <c r="D81" s="7" t="s">
        <v>938</v>
      </c>
      <c r="E81" s="7" t="s">
        <v>929</v>
      </c>
      <c r="F81" s="8">
        <v>846146.61</v>
      </c>
      <c r="G81" s="9"/>
      <c r="H81" s="8">
        <f>SUM(OrderBal20[[#This Row],[Annual
(Actual)]:[Unpaid]])</f>
        <v>846146.61</v>
      </c>
    </row>
    <row r="82" spans="1:8" s="21" customFormat="1" ht="13" x14ac:dyDescent="0.3">
      <c r="A82" s="7" t="s">
        <v>581</v>
      </c>
      <c r="B82" s="7" t="s">
        <v>916</v>
      </c>
      <c r="C82" s="7" t="s">
        <v>162</v>
      </c>
      <c r="D82" s="7" t="s">
        <v>912</v>
      </c>
      <c r="E82" s="7" t="s">
        <v>929</v>
      </c>
      <c r="F82" s="8">
        <v>0.13</v>
      </c>
      <c r="G82" s="9"/>
      <c r="H82" s="8">
        <f>SUM(OrderBal20[[#This Row],[Annual
(Actual)]:[Unpaid]])</f>
        <v>0.13</v>
      </c>
    </row>
    <row r="83" spans="1:8" s="21" customFormat="1" ht="13" x14ac:dyDescent="0.3">
      <c r="A83" s="7" t="s">
        <v>582</v>
      </c>
      <c r="B83" s="7" t="s">
        <v>163</v>
      </c>
      <c r="C83" s="7" t="s">
        <v>164</v>
      </c>
      <c r="D83" s="7" t="s">
        <v>938</v>
      </c>
      <c r="E83" s="7" t="s">
        <v>929</v>
      </c>
      <c r="F83" s="8">
        <v>197652.08</v>
      </c>
      <c r="G83" s="9"/>
      <c r="H83" s="8">
        <f>SUM(OrderBal20[[#This Row],[Annual
(Actual)]:[Unpaid]])</f>
        <v>197652.08</v>
      </c>
    </row>
    <row r="84" spans="1:8" x14ac:dyDescent="0.25">
      <c r="A84" s="7" t="s">
        <v>583</v>
      </c>
      <c r="B84" s="7" t="s">
        <v>165</v>
      </c>
      <c r="C84" s="7" t="s">
        <v>166</v>
      </c>
      <c r="D84" s="7" t="s">
        <v>938</v>
      </c>
      <c r="E84" s="7" t="s">
        <v>929</v>
      </c>
      <c r="F84" s="8">
        <v>1251250</v>
      </c>
      <c r="G84" s="9"/>
      <c r="H84" s="8">
        <f>SUM(OrderBal20[[#This Row],[Annual
(Actual)]:[Unpaid]])</f>
        <v>1251250</v>
      </c>
    </row>
    <row r="85" spans="1:8" x14ac:dyDescent="0.25">
      <c r="A85" s="7" t="s">
        <v>584</v>
      </c>
      <c r="B85" s="7" t="s">
        <v>167</v>
      </c>
      <c r="C85" s="7" t="s">
        <v>168</v>
      </c>
      <c r="D85" s="7" t="s">
        <v>938</v>
      </c>
      <c r="E85" s="7" t="s">
        <v>929</v>
      </c>
      <c r="F85" s="8">
        <v>77514.009999999995</v>
      </c>
      <c r="G85" s="9"/>
      <c r="H85" s="8">
        <f>SUM(OrderBal20[[#This Row],[Annual
(Actual)]:[Unpaid]])</f>
        <v>77514.009999999995</v>
      </c>
    </row>
    <row r="86" spans="1:8" s="21" customFormat="1" ht="13" x14ac:dyDescent="0.3">
      <c r="A86" s="7" t="s">
        <v>585</v>
      </c>
      <c r="B86" s="7" t="s">
        <v>169</v>
      </c>
      <c r="C86" s="7" t="s">
        <v>168</v>
      </c>
      <c r="D86" s="7" t="s">
        <v>938</v>
      </c>
      <c r="E86" s="7" t="s">
        <v>929</v>
      </c>
      <c r="F86" s="8">
        <v>554166.53</v>
      </c>
      <c r="G86" s="9"/>
      <c r="H86" s="8">
        <f>SUM(OrderBal20[[#This Row],[Annual
(Actual)]:[Unpaid]])</f>
        <v>554166.53</v>
      </c>
    </row>
    <row r="87" spans="1:8" x14ac:dyDescent="0.25">
      <c r="A87" s="7" t="s">
        <v>586</v>
      </c>
      <c r="B87" s="7" t="s">
        <v>170</v>
      </c>
      <c r="C87" s="7" t="s">
        <v>171</v>
      </c>
      <c r="D87" s="7" t="s">
        <v>938</v>
      </c>
      <c r="E87" s="7" t="s">
        <v>929</v>
      </c>
      <c r="F87" s="8">
        <v>554090.93999999994</v>
      </c>
      <c r="G87" s="9"/>
      <c r="H87" s="8">
        <f>SUM(OrderBal20[[#This Row],[Annual
(Actual)]:[Unpaid]])</f>
        <v>554090.93999999994</v>
      </c>
    </row>
    <row r="88" spans="1:8" x14ac:dyDescent="0.25">
      <c r="A88" s="7" t="s">
        <v>587</v>
      </c>
      <c r="B88" s="7" t="s">
        <v>172</v>
      </c>
      <c r="C88" s="7" t="s">
        <v>173</v>
      </c>
      <c r="D88" s="7" t="s">
        <v>938</v>
      </c>
      <c r="E88" s="7" t="s">
        <v>929</v>
      </c>
      <c r="F88" s="8">
        <v>89883.61</v>
      </c>
      <c r="G88" s="9"/>
      <c r="H88" s="8">
        <f>SUM(OrderBal20[[#This Row],[Annual
(Actual)]:[Unpaid]])</f>
        <v>89883.61</v>
      </c>
    </row>
    <row r="89" spans="1:8" s="21" customFormat="1" ht="13" x14ac:dyDescent="0.3">
      <c r="A89" s="7" t="s">
        <v>589</v>
      </c>
      <c r="B89" s="7" t="s">
        <v>176</v>
      </c>
      <c r="C89" s="7" t="s">
        <v>177</v>
      </c>
      <c r="D89" s="7" t="s">
        <v>812</v>
      </c>
      <c r="E89" s="7" t="s">
        <v>881</v>
      </c>
      <c r="F89" s="8">
        <v>-0.06</v>
      </c>
      <c r="G89" s="9"/>
      <c r="H89" s="8">
        <f>SUM(OrderBal20[[#This Row],[Annual
(Actual)]:[Unpaid]])</f>
        <v>-0.06</v>
      </c>
    </row>
    <row r="90" spans="1:8" s="21" customFormat="1" ht="13" x14ac:dyDescent="0.3">
      <c r="A90" s="7" t="s">
        <v>590</v>
      </c>
      <c r="B90" s="7" t="s">
        <v>178</v>
      </c>
      <c r="C90" s="7" t="s">
        <v>179</v>
      </c>
      <c r="D90" s="7" t="s">
        <v>26</v>
      </c>
      <c r="E90" s="7" t="s">
        <v>929</v>
      </c>
      <c r="F90" s="8">
        <v>-0.16</v>
      </c>
      <c r="G90" s="9"/>
      <c r="H90" s="8">
        <f>SUM(OrderBal20[[#This Row],[Annual
(Actual)]:[Unpaid]])</f>
        <v>-0.16</v>
      </c>
    </row>
    <row r="91" spans="1:8" s="21" customFormat="1" ht="13.5" customHeight="1" x14ac:dyDescent="0.3">
      <c r="A91" s="7" t="s">
        <v>591</v>
      </c>
      <c r="B91" s="7" t="s">
        <v>180</v>
      </c>
      <c r="C91" s="7" t="s">
        <v>181</v>
      </c>
      <c r="D91" s="7" t="s">
        <v>938</v>
      </c>
      <c r="E91" s="7" t="s">
        <v>881</v>
      </c>
      <c r="F91" s="8">
        <v>329142.56</v>
      </c>
      <c r="G91" s="9"/>
      <c r="H91" s="8">
        <f>SUM(OrderBal20[[#This Row],[Annual
(Actual)]:[Unpaid]])</f>
        <v>329142.56</v>
      </c>
    </row>
    <row r="92" spans="1:8" s="21" customFormat="1" ht="12" customHeight="1" x14ac:dyDescent="0.3">
      <c r="A92" s="7" t="s">
        <v>592</v>
      </c>
      <c r="B92" s="7" t="s">
        <v>182</v>
      </c>
      <c r="C92" s="7" t="s">
        <v>183</v>
      </c>
      <c r="D92" s="7" t="s">
        <v>938</v>
      </c>
      <c r="E92" s="7" t="s">
        <v>929</v>
      </c>
      <c r="F92" s="8">
        <v>335153.78000000003</v>
      </c>
      <c r="G92" s="9"/>
      <c r="H92" s="8">
        <f>SUM(OrderBal20[[#This Row],[Annual
(Actual)]:[Unpaid]])</f>
        <v>335153.78000000003</v>
      </c>
    </row>
    <row r="93" spans="1:8" s="21" customFormat="1" ht="13" x14ac:dyDescent="0.3">
      <c r="A93" s="7" t="s">
        <v>824</v>
      </c>
      <c r="B93" s="7" t="s">
        <v>825</v>
      </c>
      <c r="C93" s="7" t="s">
        <v>826</v>
      </c>
      <c r="D93" s="7" t="s">
        <v>938</v>
      </c>
      <c r="E93" s="7" t="s">
        <v>929</v>
      </c>
      <c r="F93" s="8">
        <v>1584020.06</v>
      </c>
      <c r="G93" s="9"/>
      <c r="H93" s="8">
        <f>SUM(OrderBal20[[#This Row],[Annual
(Actual)]:[Unpaid]])</f>
        <v>1584020.06</v>
      </c>
    </row>
    <row r="94" spans="1:8" x14ac:dyDescent="0.25">
      <c r="A94" s="7" t="s">
        <v>593</v>
      </c>
      <c r="B94" s="7" t="s">
        <v>184</v>
      </c>
      <c r="C94" s="7" t="s">
        <v>185</v>
      </c>
      <c r="D94" s="7" t="s">
        <v>938</v>
      </c>
      <c r="E94" s="7" t="s">
        <v>929</v>
      </c>
      <c r="F94" s="8">
        <v>1080647.3700000001</v>
      </c>
      <c r="G94" s="9"/>
      <c r="H94" s="8">
        <f>SUM(OrderBal20[[#This Row],[Annual
(Actual)]:[Unpaid]])</f>
        <v>1080647.3700000001</v>
      </c>
    </row>
    <row r="95" spans="1:8" x14ac:dyDescent="0.25">
      <c r="A95" s="7" t="s">
        <v>594</v>
      </c>
      <c r="B95" s="7" t="s">
        <v>186</v>
      </c>
      <c r="C95" s="7" t="s">
        <v>187</v>
      </c>
      <c r="D95" s="7" t="s">
        <v>938</v>
      </c>
      <c r="E95" s="7" t="s">
        <v>929</v>
      </c>
      <c r="F95" s="8">
        <v>31667.52</v>
      </c>
      <c r="G95" s="9"/>
      <c r="H95" s="8">
        <f>SUM(OrderBal20[[#This Row],[Annual
(Actual)]:[Unpaid]])</f>
        <v>31667.52</v>
      </c>
    </row>
    <row r="96" spans="1:8" s="21" customFormat="1" ht="13" x14ac:dyDescent="0.3">
      <c r="A96" s="7" t="s">
        <v>595</v>
      </c>
      <c r="B96" s="7" t="s">
        <v>188</v>
      </c>
      <c r="C96" s="7" t="s">
        <v>189</v>
      </c>
      <c r="D96" s="7" t="s">
        <v>938</v>
      </c>
      <c r="E96" s="7" t="s">
        <v>929</v>
      </c>
      <c r="F96" s="8">
        <v>88177.38</v>
      </c>
      <c r="G96" s="9"/>
      <c r="H96" s="8">
        <f>SUM(OrderBal20[[#This Row],[Annual
(Actual)]:[Unpaid]])</f>
        <v>88177.38</v>
      </c>
    </row>
    <row r="97" spans="1:8" s="21" customFormat="1" ht="13" x14ac:dyDescent="0.3">
      <c r="A97" s="7" t="s">
        <v>596</v>
      </c>
      <c r="B97" s="7" t="s">
        <v>190</v>
      </c>
      <c r="C97" s="7" t="s">
        <v>191</v>
      </c>
      <c r="D97" s="7" t="s">
        <v>938</v>
      </c>
      <c r="E97" s="7" t="s">
        <v>881</v>
      </c>
      <c r="F97" s="8">
        <v>60055.95</v>
      </c>
      <c r="G97" s="9"/>
      <c r="H97" s="8">
        <f>SUM(OrderBal20[[#This Row],[Annual
(Actual)]:[Unpaid]])</f>
        <v>60055.95</v>
      </c>
    </row>
    <row r="98" spans="1:8" s="21" customFormat="1" ht="13" x14ac:dyDescent="0.3">
      <c r="A98" s="7" t="s">
        <v>597</v>
      </c>
      <c r="B98" s="7" t="s">
        <v>192</v>
      </c>
      <c r="C98" s="7" t="s">
        <v>193</v>
      </c>
      <c r="D98" s="7" t="s">
        <v>938</v>
      </c>
      <c r="E98" s="7" t="s">
        <v>929</v>
      </c>
      <c r="F98" s="8">
        <v>139259.75</v>
      </c>
      <c r="G98" s="9"/>
      <c r="H98" s="8">
        <f>SUM(OrderBal20[[#This Row],[Annual
(Actual)]:[Unpaid]])</f>
        <v>139259.75</v>
      </c>
    </row>
    <row r="99" spans="1:8" x14ac:dyDescent="0.25">
      <c r="A99" s="7" t="s">
        <v>598</v>
      </c>
      <c r="B99" s="7" t="s">
        <v>194</v>
      </c>
      <c r="C99" s="7" t="s">
        <v>195</v>
      </c>
      <c r="D99" s="7" t="s">
        <v>912</v>
      </c>
      <c r="E99" s="7" t="s">
        <v>929</v>
      </c>
      <c r="F99" s="8">
        <v>201066</v>
      </c>
      <c r="G99" s="9"/>
      <c r="H99" s="8">
        <f>SUM(OrderBal20[[#This Row],[Annual
(Actual)]:[Unpaid]])</f>
        <v>201066</v>
      </c>
    </row>
    <row r="100" spans="1:8" s="21" customFormat="1" ht="13" x14ac:dyDescent="0.3">
      <c r="A100" s="7" t="s">
        <v>599</v>
      </c>
      <c r="B100" s="7" t="s">
        <v>196</v>
      </c>
      <c r="C100" s="7" t="s">
        <v>197</v>
      </c>
      <c r="D100" s="7" t="s">
        <v>938</v>
      </c>
      <c r="E100" s="7" t="s">
        <v>48</v>
      </c>
      <c r="F100" s="8">
        <v>524217.37</v>
      </c>
      <c r="G100" s="9"/>
      <c r="H100" s="8">
        <f>SUM(OrderBal20[[#This Row],[Annual
(Actual)]:[Unpaid]])</f>
        <v>524217.37</v>
      </c>
    </row>
    <row r="101" spans="1:8" x14ac:dyDescent="0.25">
      <c r="A101" s="7" t="s">
        <v>600</v>
      </c>
      <c r="B101" s="7" t="s">
        <v>198</v>
      </c>
      <c r="C101" s="7" t="s">
        <v>199</v>
      </c>
      <c r="D101" s="7" t="s">
        <v>938</v>
      </c>
      <c r="E101" s="7" t="s">
        <v>929</v>
      </c>
      <c r="F101" s="8">
        <v>13313.56</v>
      </c>
      <c r="G101" s="9"/>
      <c r="H101" s="8">
        <f>SUM(OrderBal20[[#This Row],[Annual
(Actual)]:[Unpaid]])</f>
        <v>13313.56</v>
      </c>
    </row>
    <row r="102" spans="1:8" x14ac:dyDescent="0.25">
      <c r="A102" s="7" t="s">
        <v>601</v>
      </c>
      <c r="B102" s="7" t="s">
        <v>200</v>
      </c>
      <c r="C102" s="7" t="s">
        <v>201</v>
      </c>
      <c r="D102" s="7" t="s">
        <v>938</v>
      </c>
      <c r="E102" s="7" t="s">
        <v>929</v>
      </c>
      <c r="F102" s="8">
        <v>57382.53</v>
      </c>
      <c r="G102" s="9"/>
      <c r="H102" s="8">
        <f>SUM(OrderBal20[[#This Row],[Annual
(Actual)]:[Unpaid]])</f>
        <v>57382.53</v>
      </c>
    </row>
    <row r="103" spans="1:8" x14ac:dyDescent="0.25">
      <c r="A103" s="7" t="s">
        <v>602</v>
      </c>
      <c r="B103" s="7" t="s">
        <v>202</v>
      </c>
      <c r="C103" s="7" t="s">
        <v>203</v>
      </c>
      <c r="D103" s="7" t="s">
        <v>204</v>
      </c>
      <c r="E103" s="7" t="s">
        <v>881</v>
      </c>
      <c r="F103" s="8">
        <v>-0.17</v>
      </c>
      <c r="G103" s="12"/>
      <c r="H103" s="8">
        <f>SUM(OrderBal20[[#This Row],[Annual
(Actual)]:[Unpaid]])</f>
        <v>-0.17</v>
      </c>
    </row>
    <row r="104" spans="1:8" x14ac:dyDescent="0.25">
      <c r="A104" s="7" t="s">
        <v>603</v>
      </c>
      <c r="B104" s="7" t="s">
        <v>205</v>
      </c>
      <c r="C104" s="7" t="s">
        <v>206</v>
      </c>
      <c r="D104" s="7" t="s">
        <v>938</v>
      </c>
      <c r="E104" s="7" t="s">
        <v>48</v>
      </c>
      <c r="F104" s="8">
        <v>192537.01</v>
      </c>
      <c r="G104" s="9"/>
      <c r="H104" s="8">
        <f>SUM(OrderBal20[[#This Row],[Annual
(Actual)]:[Unpaid]])</f>
        <v>192537.01</v>
      </c>
    </row>
    <row r="105" spans="1:8" x14ac:dyDescent="0.25">
      <c r="A105" s="7" t="s">
        <v>604</v>
      </c>
      <c r="B105" s="7" t="s">
        <v>207</v>
      </c>
      <c r="C105" s="7" t="s">
        <v>208</v>
      </c>
      <c r="D105" s="7" t="s">
        <v>938</v>
      </c>
      <c r="E105" s="7" t="s">
        <v>929</v>
      </c>
      <c r="F105" s="8">
        <v>411666.74</v>
      </c>
      <c r="G105" s="9"/>
      <c r="H105" s="8">
        <f>SUM(OrderBal20[[#This Row],[Annual
(Actual)]:[Unpaid]])</f>
        <v>411666.74</v>
      </c>
    </row>
    <row r="106" spans="1:8" x14ac:dyDescent="0.25">
      <c r="A106" s="7" t="s">
        <v>605</v>
      </c>
      <c r="B106" s="7" t="s">
        <v>209</v>
      </c>
      <c r="C106" s="7" t="s">
        <v>208</v>
      </c>
      <c r="D106" s="7" t="s">
        <v>938</v>
      </c>
      <c r="E106" s="7" t="s">
        <v>929</v>
      </c>
      <c r="F106" s="8">
        <v>1128750</v>
      </c>
      <c r="G106" s="9"/>
      <c r="H106" s="8">
        <f>SUM(OrderBal20[[#This Row],[Annual
(Actual)]:[Unpaid]])</f>
        <v>1128750</v>
      </c>
    </row>
    <row r="107" spans="1:8" x14ac:dyDescent="0.25">
      <c r="A107" s="7" t="s">
        <v>606</v>
      </c>
      <c r="B107" s="7" t="s">
        <v>210</v>
      </c>
      <c r="C107" s="7" t="s">
        <v>211</v>
      </c>
      <c r="D107" s="7" t="s">
        <v>938</v>
      </c>
      <c r="E107" s="7" t="s">
        <v>881</v>
      </c>
      <c r="F107" s="8">
        <v>395735.07</v>
      </c>
      <c r="G107" s="9"/>
      <c r="H107" s="8">
        <f>SUM(OrderBal20[[#This Row],[Annual
(Actual)]:[Unpaid]])</f>
        <v>395735.07</v>
      </c>
    </row>
    <row r="108" spans="1:8" x14ac:dyDescent="0.25">
      <c r="A108" s="7" t="s">
        <v>607</v>
      </c>
      <c r="B108" s="7" t="s">
        <v>212</v>
      </c>
      <c r="C108" s="7" t="s">
        <v>213</v>
      </c>
      <c r="D108" s="7" t="s">
        <v>938</v>
      </c>
      <c r="E108" s="7" t="s">
        <v>881</v>
      </c>
      <c r="F108" s="8">
        <v>109211.63</v>
      </c>
      <c r="G108" s="9"/>
      <c r="H108" s="8">
        <f>SUM(OrderBal20[[#This Row],[Annual
(Actual)]:[Unpaid]])</f>
        <v>109211.63</v>
      </c>
    </row>
    <row r="109" spans="1:8" x14ac:dyDescent="0.25">
      <c r="A109" s="7" t="s">
        <v>608</v>
      </c>
      <c r="B109" s="7" t="s">
        <v>214</v>
      </c>
      <c r="C109" s="7" t="s">
        <v>215</v>
      </c>
      <c r="D109" s="7" t="s">
        <v>938</v>
      </c>
      <c r="E109" s="7" t="s">
        <v>929</v>
      </c>
      <c r="F109" s="8">
        <v>109234.6</v>
      </c>
      <c r="G109" s="9"/>
      <c r="H109" s="8">
        <f>SUM(OrderBal20[[#This Row],[Annual
(Actual)]:[Unpaid]])</f>
        <v>109234.6</v>
      </c>
    </row>
    <row r="110" spans="1:8" s="21" customFormat="1" ht="13" x14ac:dyDescent="0.3">
      <c r="A110" s="7" t="s">
        <v>609</v>
      </c>
      <c r="B110" s="7" t="s">
        <v>217</v>
      </c>
      <c r="C110" s="7" t="s">
        <v>218</v>
      </c>
      <c r="D110" s="7" t="s">
        <v>938</v>
      </c>
      <c r="E110" s="7" t="s">
        <v>929</v>
      </c>
      <c r="F110" s="8">
        <v>222491.78</v>
      </c>
      <c r="G110" s="9"/>
      <c r="H110" s="8">
        <f>SUM(OrderBal20[[#This Row],[Annual
(Actual)]:[Unpaid]])</f>
        <v>222491.78</v>
      </c>
    </row>
    <row r="111" spans="1:8" x14ac:dyDescent="0.25">
      <c r="A111" s="7" t="s">
        <v>610</v>
      </c>
      <c r="B111" s="7" t="s">
        <v>219</v>
      </c>
      <c r="C111" s="7" t="s">
        <v>220</v>
      </c>
      <c r="D111" s="7" t="s">
        <v>938</v>
      </c>
      <c r="E111" s="7" t="s">
        <v>929</v>
      </c>
      <c r="F111" s="8">
        <v>264474.56</v>
      </c>
      <c r="G111" s="9"/>
      <c r="H111" s="8">
        <f>SUM(OrderBal20[[#This Row],[Annual
(Actual)]:[Unpaid]])</f>
        <v>264474.56</v>
      </c>
    </row>
    <row r="112" spans="1:8" x14ac:dyDescent="0.25">
      <c r="A112" s="7" t="s">
        <v>611</v>
      </c>
      <c r="B112" s="7" t="s">
        <v>221</v>
      </c>
      <c r="C112" s="7" t="s">
        <v>222</v>
      </c>
      <c r="D112" s="7" t="s">
        <v>938</v>
      </c>
      <c r="E112" s="7" t="s">
        <v>929</v>
      </c>
      <c r="F112" s="8">
        <v>403539.09</v>
      </c>
      <c r="G112" s="9"/>
      <c r="H112" s="8">
        <f>SUM(OrderBal20[[#This Row],[Annual
(Actual)]:[Unpaid]])</f>
        <v>403539.09</v>
      </c>
    </row>
    <row r="113" spans="1:8" s="21" customFormat="1" ht="13" x14ac:dyDescent="0.3">
      <c r="A113" s="7" t="s">
        <v>612</v>
      </c>
      <c r="B113" s="7" t="s">
        <v>223</v>
      </c>
      <c r="C113" s="7" t="s">
        <v>224</v>
      </c>
      <c r="D113" s="7" t="s">
        <v>913</v>
      </c>
      <c r="E113" s="7" t="s">
        <v>929</v>
      </c>
      <c r="F113" s="8">
        <v>-0.12</v>
      </c>
      <c r="G113" s="9"/>
      <c r="H113" s="8">
        <f>SUM(OrderBal20[[#This Row],[Annual
(Actual)]:[Unpaid]])</f>
        <v>-0.12</v>
      </c>
    </row>
    <row r="114" spans="1:8" x14ac:dyDescent="0.25">
      <c r="A114" s="7" t="s">
        <v>781</v>
      </c>
      <c r="B114" s="7" t="s">
        <v>782</v>
      </c>
      <c r="C114" s="7" t="s">
        <v>783</v>
      </c>
      <c r="D114" s="7" t="s">
        <v>938</v>
      </c>
      <c r="E114" s="7" t="s">
        <v>881</v>
      </c>
      <c r="F114" s="8">
        <v>174744.73</v>
      </c>
      <c r="G114" s="9"/>
      <c r="H114" s="8">
        <f>SUM(OrderBal20[[#This Row],[Annual
(Actual)]:[Unpaid]])</f>
        <v>174744.73</v>
      </c>
    </row>
    <row r="115" spans="1:8" s="21" customFormat="1" ht="13" x14ac:dyDescent="0.3">
      <c r="A115" s="7" t="s">
        <v>613</v>
      </c>
      <c r="B115" s="7" t="s">
        <v>225</v>
      </c>
      <c r="C115" s="7" t="s">
        <v>226</v>
      </c>
      <c r="D115" s="7" t="s">
        <v>938</v>
      </c>
      <c r="E115" s="7" t="s">
        <v>929</v>
      </c>
      <c r="F115" s="8">
        <v>1108262.6200000001</v>
      </c>
      <c r="G115" s="9"/>
      <c r="H115" s="8">
        <f>SUM(OrderBal20[[#This Row],[Annual
(Actual)]:[Unpaid]])</f>
        <v>1108262.6200000001</v>
      </c>
    </row>
    <row r="116" spans="1:8" x14ac:dyDescent="0.25">
      <c r="A116" s="7" t="s">
        <v>614</v>
      </c>
      <c r="B116" s="7" t="s">
        <v>227</v>
      </c>
      <c r="C116" s="7" t="s">
        <v>228</v>
      </c>
      <c r="D116" s="7" t="s">
        <v>938</v>
      </c>
      <c r="E116" s="7" t="s">
        <v>929</v>
      </c>
      <c r="F116" s="8">
        <v>96186.53</v>
      </c>
      <c r="G116" s="9"/>
      <c r="H116" s="8">
        <f>SUM(OrderBal20[[#This Row],[Annual
(Actual)]:[Unpaid]])</f>
        <v>96186.53</v>
      </c>
    </row>
    <row r="117" spans="1:8" s="21" customFormat="1" ht="13" x14ac:dyDescent="0.3">
      <c r="A117" s="7" t="s">
        <v>615</v>
      </c>
      <c r="B117" s="7" t="s">
        <v>229</v>
      </c>
      <c r="C117" s="7" t="s">
        <v>230</v>
      </c>
      <c r="D117" s="7" t="s">
        <v>938</v>
      </c>
      <c r="E117" s="7" t="s">
        <v>881</v>
      </c>
      <c r="F117" s="8">
        <v>265050.45</v>
      </c>
      <c r="G117" s="9"/>
      <c r="H117" s="8">
        <f>SUM(OrderBal20[[#This Row],[Annual
(Actual)]:[Unpaid]])</f>
        <v>265050.45</v>
      </c>
    </row>
    <row r="118" spans="1:8" x14ac:dyDescent="0.25">
      <c r="A118" s="7" t="s">
        <v>616</v>
      </c>
      <c r="B118" s="7" t="s">
        <v>231</v>
      </c>
      <c r="C118" s="7" t="s">
        <v>232</v>
      </c>
      <c r="D118" s="7" t="s">
        <v>56</v>
      </c>
      <c r="E118" s="7" t="s">
        <v>881</v>
      </c>
      <c r="F118" s="8">
        <v>0.04</v>
      </c>
      <c r="G118" s="9"/>
      <c r="H118" s="8">
        <f>SUM(OrderBal20[[#This Row],[Annual
(Actual)]:[Unpaid]])</f>
        <v>0.04</v>
      </c>
    </row>
    <row r="119" spans="1:8" x14ac:dyDescent="0.25">
      <c r="A119" s="7" t="s">
        <v>617</v>
      </c>
      <c r="B119" s="7" t="s">
        <v>233</v>
      </c>
      <c r="C119" s="7" t="s">
        <v>234</v>
      </c>
      <c r="D119" s="7" t="s">
        <v>938</v>
      </c>
      <c r="E119" s="7" t="s">
        <v>929</v>
      </c>
      <c r="F119" s="8">
        <v>86845.98</v>
      </c>
      <c r="G119" s="9"/>
      <c r="H119" s="8">
        <f>SUM(OrderBal20[[#This Row],[Annual
(Actual)]:[Unpaid]])</f>
        <v>86845.98</v>
      </c>
    </row>
    <row r="120" spans="1:8" s="21" customFormat="1" ht="13" x14ac:dyDescent="0.3">
      <c r="A120" s="7" t="s">
        <v>618</v>
      </c>
      <c r="B120" s="7" t="s">
        <v>235</v>
      </c>
      <c r="C120" s="7" t="s">
        <v>236</v>
      </c>
      <c r="D120" s="7" t="s">
        <v>237</v>
      </c>
      <c r="E120" s="7" t="s">
        <v>929</v>
      </c>
      <c r="F120" s="8">
        <v>11455.11</v>
      </c>
      <c r="G120" s="9"/>
      <c r="H120" s="8">
        <f>SUM(OrderBal20[[#This Row],[Annual
(Actual)]:[Unpaid]])</f>
        <v>11455.11</v>
      </c>
    </row>
    <row r="121" spans="1:8" x14ac:dyDescent="0.25">
      <c r="A121" s="7" t="s">
        <v>619</v>
      </c>
      <c r="B121" s="7" t="s">
        <v>238</v>
      </c>
      <c r="C121" s="7" t="s">
        <v>239</v>
      </c>
      <c r="D121" s="7" t="s">
        <v>938</v>
      </c>
      <c r="E121" s="7" t="s">
        <v>929</v>
      </c>
      <c r="F121" s="8">
        <v>221057.32</v>
      </c>
      <c r="G121" s="9"/>
      <c r="H121" s="8">
        <f>SUM(OrderBal20[[#This Row],[Annual
(Actual)]:[Unpaid]])</f>
        <v>221057.32</v>
      </c>
    </row>
    <row r="122" spans="1:8" x14ac:dyDescent="0.25">
      <c r="A122" s="7" t="s">
        <v>620</v>
      </c>
      <c r="B122" s="7" t="s">
        <v>240</v>
      </c>
      <c r="C122" s="7" t="s">
        <v>241</v>
      </c>
      <c r="D122" s="7" t="s">
        <v>938</v>
      </c>
      <c r="E122" s="7" t="s">
        <v>929</v>
      </c>
      <c r="F122" s="8">
        <v>170352</v>
      </c>
      <c r="G122" s="9"/>
      <c r="H122" s="8">
        <f>SUM(OrderBal20[[#This Row],[Annual
(Actual)]:[Unpaid]])</f>
        <v>170352</v>
      </c>
    </row>
    <row r="123" spans="1:8" s="21" customFormat="1" ht="13" x14ac:dyDescent="0.3">
      <c r="A123" s="7" t="s">
        <v>621</v>
      </c>
      <c r="B123" s="7" t="s">
        <v>242</v>
      </c>
      <c r="C123" s="7" t="s">
        <v>243</v>
      </c>
      <c r="D123" s="7" t="s">
        <v>938</v>
      </c>
      <c r="E123" s="7" t="s">
        <v>929</v>
      </c>
      <c r="F123" s="8">
        <v>17960.439999999999</v>
      </c>
      <c r="G123" s="9"/>
      <c r="H123" s="8">
        <f>SUM(OrderBal20[[#This Row],[Annual
(Actual)]:[Unpaid]])</f>
        <v>17960.439999999999</v>
      </c>
    </row>
    <row r="124" spans="1:8" s="21" customFormat="1" ht="13" x14ac:dyDescent="0.3">
      <c r="A124" s="7" t="s">
        <v>622</v>
      </c>
      <c r="B124" s="7" t="s">
        <v>244</v>
      </c>
      <c r="C124" s="7" t="s">
        <v>245</v>
      </c>
      <c r="D124" s="7" t="s">
        <v>938</v>
      </c>
      <c r="E124" s="7" t="s">
        <v>881</v>
      </c>
      <c r="F124" s="8">
        <v>143036.65</v>
      </c>
      <c r="G124" s="9"/>
      <c r="H124" s="8">
        <f>SUM(OrderBal20[[#This Row],[Annual
(Actual)]:[Unpaid]])</f>
        <v>143036.65</v>
      </c>
    </row>
    <row r="125" spans="1:8" x14ac:dyDescent="0.25">
      <c r="A125" s="7" t="s">
        <v>623</v>
      </c>
      <c r="B125" s="7" t="s">
        <v>246</v>
      </c>
      <c r="C125" s="7" t="s">
        <v>247</v>
      </c>
      <c r="D125" s="7" t="s">
        <v>938</v>
      </c>
      <c r="E125" s="7" t="s">
        <v>929</v>
      </c>
      <c r="F125" s="8">
        <v>130092.66</v>
      </c>
      <c r="G125" s="9"/>
      <c r="H125" s="8">
        <f>SUM(OrderBal20[[#This Row],[Annual
(Actual)]:[Unpaid]])</f>
        <v>130092.66</v>
      </c>
    </row>
    <row r="126" spans="1:8" x14ac:dyDescent="0.25">
      <c r="A126" s="7" t="s">
        <v>624</v>
      </c>
      <c r="B126" s="7" t="s">
        <v>248</v>
      </c>
      <c r="C126" s="7" t="s">
        <v>249</v>
      </c>
      <c r="D126" s="7" t="s">
        <v>938</v>
      </c>
      <c r="E126" s="7" t="s">
        <v>929</v>
      </c>
      <c r="F126" s="8">
        <v>595000</v>
      </c>
      <c r="G126" s="9"/>
      <c r="H126" s="8">
        <f>SUM(OrderBal20[[#This Row],[Annual
(Actual)]:[Unpaid]])</f>
        <v>595000</v>
      </c>
    </row>
    <row r="127" spans="1:8" s="21" customFormat="1" ht="13" x14ac:dyDescent="0.3">
      <c r="A127" s="7" t="s">
        <v>625</v>
      </c>
      <c r="B127" s="7" t="s">
        <v>250</v>
      </c>
      <c r="C127" s="7" t="s">
        <v>251</v>
      </c>
      <c r="D127" s="7" t="s">
        <v>72</v>
      </c>
      <c r="E127" s="7" t="s">
        <v>929</v>
      </c>
      <c r="F127" s="8">
        <v>138.94</v>
      </c>
      <c r="G127" s="9"/>
      <c r="H127" s="8">
        <f>SUM(OrderBal20[[#This Row],[Annual
(Actual)]:[Unpaid]])</f>
        <v>138.94</v>
      </c>
    </row>
    <row r="128" spans="1:8" s="21" customFormat="1" ht="13" x14ac:dyDescent="0.3">
      <c r="A128" s="7" t="s">
        <v>626</v>
      </c>
      <c r="B128" s="7" t="s">
        <v>252</v>
      </c>
      <c r="C128" s="7" t="s">
        <v>251</v>
      </c>
      <c r="D128" s="7" t="s">
        <v>938</v>
      </c>
      <c r="E128" s="7" t="s">
        <v>929</v>
      </c>
      <c r="F128" s="8">
        <v>313117.93</v>
      </c>
      <c r="G128" s="9"/>
      <c r="H128" s="8">
        <f>SUM(OrderBal20[[#This Row],[Annual
(Actual)]:[Unpaid]])</f>
        <v>313117.93</v>
      </c>
    </row>
    <row r="129" spans="1:8" x14ac:dyDescent="0.25">
      <c r="A129" s="7" t="s">
        <v>627</v>
      </c>
      <c r="B129" s="7" t="s">
        <v>253</v>
      </c>
      <c r="C129" s="7" t="s">
        <v>254</v>
      </c>
      <c r="D129" s="7" t="s">
        <v>938</v>
      </c>
      <c r="E129" s="7" t="s">
        <v>881</v>
      </c>
      <c r="F129" s="8">
        <v>340672.5</v>
      </c>
      <c r="G129" s="9"/>
      <c r="H129" s="8">
        <f>SUM(OrderBal20[[#This Row],[Annual
(Actual)]:[Unpaid]])</f>
        <v>340672.5</v>
      </c>
    </row>
    <row r="130" spans="1:8" x14ac:dyDescent="0.25">
      <c r="A130" s="7" t="s">
        <v>628</v>
      </c>
      <c r="B130" s="7" t="s">
        <v>255</v>
      </c>
      <c r="C130" s="7" t="s">
        <v>254</v>
      </c>
      <c r="D130" s="7" t="s">
        <v>938</v>
      </c>
      <c r="E130" s="7" t="s">
        <v>929</v>
      </c>
      <c r="F130" s="8">
        <v>1758543.28</v>
      </c>
      <c r="G130" s="9"/>
      <c r="H130" s="8">
        <f>SUM(OrderBal20[[#This Row],[Annual
(Actual)]:[Unpaid]])</f>
        <v>1758543.28</v>
      </c>
    </row>
    <row r="131" spans="1:8" x14ac:dyDescent="0.25">
      <c r="A131" s="7" t="s">
        <v>629</v>
      </c>
      <c r="B131" s="7" t="s">
        <v>256</v>
      </c>
      <c r="C131" s="7" t="s">
        <v>257</v>
      </c>
      <c r="D131" s="7" t="s">
        <v>938</v>
      </c>
      <c r="E131" s="7" t="s">
        <v>929</v>
      </c>
      <c r="F131" s="8">
        <v>214215.81</v>
      </c>
      <c r="G131" s="9"/>
      <c r="H131" s="8">
        <f>SUM(OrderBal20[[#This Row],[Annual
(Actual)]:[Unpaid]])</f>
        <v>214215.81</v>
      </c>
    </row>
    <row r="132" spans="1:8" s="21" customFormat="1" ht="13" x14ac:dyDescent="0.3">
      <c r="A132" s="7" t="s">
        <v>630</v>
      </c>
      <c r="B132" s="7" t="s">
        <v>258</v>
      </c>
      <c r="C132" s="7" t="s">
        <v>259</v>
      </c>
      <c r="D132" s="7" t="s">
        <v>938</v>
      </c>
      <c r="E132" s="7" t="s">
        <v>929</v>
      </c>
      <c r="F132" s="8">
        <v>37970.25</v>
      </c>
      <c r="G132" s="9"/>
      <c r="H132" s="8">
        <f>SUM(OrderBal20[[#This Row],[Annual
(Actual)]:[Unpaid]])</f>
        <v>37970.25</v>
      </c>
    </row>
    <row r="133" spans="1:8" x14ac:dyDescent="0.25">
      <c r="A133" s="7" t="s">
        <v>631</v>
      </c>
      <c r="B133" s="7" t="s">
        <v>260</v>
      </c>
      <c r="C133" s="7" t="s">
        <v>259</v>
      </c>
      <c r="D133" s="7" t="s">
        <v>880</v>
      </c>
      <c r="E133" s="7" t="s">
        <v>881</v>
      </c>
      <c r="F133" s="8">
        <v>-0.03</v>
      </c>
      <c r="G133" s="9"/>
      <c r="H133" s="8">
        <f>SUM(OrderBal20[[#This Row],[Annual
(Actual)]:[Unpaid]])</f>
        <v>-0.03</v>
      </c>
    </row>
    <row r="134" spans="1:8" x14ac:dyDescent="0.25">
      <c r="A134" s="7" t="s">
        <v>632</v>
      </c>
      <c r="B134" s="7" t="s">
        <v>261</v>
      </c>
      <c r="C134" s="7" t="s">
        <v>262</v>
      </c>
      <c r="D134" s="7" t="s">
        <v>216</v>
      </c>
      <c r="E134" s="7" t="s">
        <v>929</v>
      </c>
      <c r="F134" s="8">
        <v>7.0000000000000007E-2</v>
      </c>
      <c r="G134" s="9"/>
      <c r="H134" s="8">
        <f>SUM(OrderBal20[[#This Row],[Annual
(Actual)]:[Unpaid]])</f>
        <v>7.0000000000000007E-2</v>
      </c>
    </row>
    <row r="135" spans="1:8" s="21" customFormat="1" ht="13" x14ac:dyDescent="0.3">
      <c r="A135" s="7" t="s">
        <v>633</v>
      </c>
      <c r="B135" s="7" t="s">
        <v>263</v>
      </c>
      <c r="C135" s="7" t="s">
        <v>264</v>
      </c>
      <c r="D135" s="7" t="s">
        <v>56</v>
      </c>
      <c r="E135" s="7" t="s">
        <v>881</v>
      </c>
      <c r="F135" s="8">
        <v>0.08</v>
      </c>
      <c r="G135" s="9"/>
      <c r="H135" s="8">
        <f>SUM(OrderBal20[[#This Row],[Annual
(Actual)]:[Unpaid]])</f>
        <v>0.08</v>
      </c>
    </row>
    <row r="136" spans="1:8" x14ac:dyDescent="0.25">
      <c r="A136" s="7" t="s">
        <v>634</v>
      </c>
      <c r="B136" s="7" t="s">
        <v>265</v>
      </c>
      <c r="C136" s="7" t="s">
        <v>266</v>
      </c>
      <c r="D136" s="7" t="s">
        <v>938</v>
      </c>
      <c r="E136" s="7" t="s">
        <v>929</v>
      </c>
      <c r="F136" s="8">
        <v>449751.84</v>
      </c>
      <c r="G136" s="9"/>
      <c r="H136" s="8">
        <f>SUM(OrderBal20[[#This Row],[Annual
(Actual)]:[Unpaid]])</f>
        <v>449751.84</v>
      </c>
    </row>
    <row r="137" spans="1:8" s="21" customFormat="1" ht="13" x14ac:dyDescent="0.3">
      <c r="A137" s="7" t="s">
        <v>635</v>
      </c>
      <c r="B137" s="7" t="s">
        <v>267</v>
      </c>
      <c r="C137" s="7" t="s">
        <v>268</v>
      </c>
      <c r="D137" s="7" t="s">
        <v>938</v>
      </c>
      <c r="E137" s="7" t="s">
        <v>929</v>
      </c>
      <c r="F137" s="8">
        <v>64196.15</v>
      </c>
      <c r="G137" s="9"/>
      <c r="H137" s="8">
        <f>SUM(OrderBal20[[#This Row],[Annual
(Actual)]:[Unpaid]])</f>
        <v>64196.15</v>
      </c>
    </row>
    <row r="138" spans="1:8" x14ac:dyDescent="0.25">
      <c r="A138" s="7" t="s">
        <v>636</v>
      </c>
      <c r="B138" s="7" t="s">
        <v>269</v>
      </c>
      <c r="C138" s="7" t="s">
        <v>270</v>
      </c>
      <c r="D138" s="7" t="s">
        <v>938</v>
      </c>
      <c r="E138" s="7" t="s">
        <v>929</v>
      </c>
      <c r="F138" s="8">
        <v>446504.98</v>
      </c>
      <c r="G138" s="9"/>
      <c r="H138" s="8">
        <f>SUM(OrderBal20[[#This Row],[Annual
(Actual)]:[Unpaid]])</f>
        <v>446504.98</v>
      </c>
    </row>
    <row r="139" spans="1:8" x14ac:dyDescent="0.25">
      <c r="A139" s="7" t="s">
        <v>637</v>
      </c>
      <c r="B139" s="7" t="s">
        <v>271</v>
      </c>
      <c r="C139" s="7" t="s">
        <v>272</v>
      </c>
      <c r="D139" s="7" t="s">
        <v>938</v>
      </c>
      <c r="E139" s="7" t="s">
        <v>929</v>
      </c>
      <c r="F139" s="8">
        <v>155731.75</v>
      </c>
      <c r="G139" s="9"/>
      <c r="H139" s="8">
        <f>SUM(OrderBal20[[#This Row],[Annual
(Actual)]:[Unpaid]])</f>
        <v>155731.75</v>
      </c>
    </row>
    <row r="140" spans="1:8" x14ac:dyDescent="0.25">
      <c r="A140" s="7" t="s">
        <v>638</v>
      </c>
      <c r="B140" s="7" t="s">
        <v>273</v>
      </c>
      <c r="C140" s="7" t="s">
        <v>272</v>
      </c>
      <c r="D140" s="7" t="s">
        <v>146</v>
      </c>
      <c r="E140" s="7" t="s">
        <v>929</v>
      </c>
      <c r="F140" s="8">
        <v>-0.28000000000000003</v>
      </c>
      <c r="G140" s="9"/>
      <c r="H140" s="8">
        <f>SUM(OrderBal20[[#This Row],[Annual
(Actual)]:[Unpaid]])</f>
        <v>-0.28000000000000003</v>
      </c>
    </row>
    <row r="141" spans="1:8" x14ac:dyDescent="0.25">
      <c r="A141" s="7" t="s">
        <v>639</v>
      </c>
      <c r="B141" s="7" t="s">
        <v>274</v>
      </c>
      <c r="C141" s="7" t="s">
        <v>275</v>
      </c>
      <c r="D141" s="7" t="s">
        <v>913</v>
      </c>
      <c r="E141" s="7" t="s">
        <v>929</v>
      </c>
      <c r="F141" s="8">
        <v>-9838.7099999999991</v>
      </c>
      <c r="G141" s="9"/>
      <c r="H141" s="8">
        <f>SUM(OrderBal20[[#This Row],[Annual
(Actual)]:[Unpaid]])</f>
        <v>-9838.7099999999991</v>
      </c>
    </row>
    <row r="142" spans="1:8" x14ac:dyDescent="0.25">
      <c r="A142" s="7" t="s">
        <v>640</v>
      </c>
      <c r="B142" s="7" t="s">
        <v>784</v>
      </c>
      <c r="C142" s="7" t="s">
        <v>275</v>
      </c>
      <c r="D142" s="7" t="s">
        <v>913</v>
      </c>
      <c r="E142" s="7" t="s">
        <v>929</v>
      </c>
      <c r="F142" s="8">
        <v>-0.04</v>
      </c>
      <c r="G142" s="9"/>
      <c r="H142" s="8">
        <f>SUM(OrderBal20[[#This Row],[Annual
(Actual)]:[Unpaid]])</f>
        <v>-0.04</v>
      </c>
    </row>
    <row r="143" spans="1:8" x14ac:dyDescent="0.25">
      <c r="A143" s="7" t="s">
        <v>641</v>
      </c>
      <c r="B143" s="7" t="s">
        <v>276</v>
      </c>
      <c r="C143" s="7" t="s">
        <v>275</v>
      </c>
      <c r="D143" s="7" t="s">
        <v>938</v>
      </c>
      <c r="E143" s="7" t="s">
        <v>929</v>
      </c>
      <c r="F143" s="8">
        <v>493586.74</v>
      </c>
      <c r="G143" s="9"/>
      <c r="H143" s="8">
        <f>SUM(OrderBal20[[#This Row],[Annual
(Actual)]:[Unpaid]])</f>
        <v>493586.74</v>
      </c>
    </row>
    <row r="144" spans="1:8" s="21" customFormat="1" ht="13" x14ac:dyDescent="0.3">
      <c r="A144" s="7" t="s">
        <v>642</v>
      </c>
      <c r="B144" s="7" t="s">
        <v>277</v>
      </c>
      <c r="C144" s="7" t="s">
        <v>275</v>
      </c>
      <c r="D144" s="7" t="s">
        <v>938</v>
      </c>
      <c r="E144" s="7" t="s">
        <v>929</v>
      </c>
      <c r="F144" s="8">
        <v>238212.67</v>
      </c>
      <c r="G144" s="9"/>
      <c r="H144" s="8">
        <f>SUM(OrderBal20[[#This Row],[Annual
(Actual)]:[Unpaid]])</f>
        <v>238212.67</v>
      </c>
    </row>
    <row r="145" spans="1:8" x14ac:dyDescent="0.25">
      <c r="A145" s="7" t="s">
        <v>643</v>
      </c>
      <c r="B145" s="7" t="s">
        <v>278</v>
      </c>
      <c r="C145" s="7" t="s">
        <v>275</v>
      </c>
      <c r="D145" s="7" t="s">
        <v>938</v>
      </c>
      <c r="E145" s="7" t="s">
        <v>929</v>
      </c>
      <c r="F145" s="8">
        <v>230423.5</v>
      </c>
      <c r="G145" s="9"/>
      <c r="H145" s="8">
        <f>SUM(OrderBal20[[#This Row],[Annual
(Actual)]:[Unpaid]])</f>
        <v>230423.5</v>
      </c>
    </row>
    <row r="146" spans="1:8" s="21" customFormat="1" ht="13" x14ac:dyDescent="0.3">
      <c r="A146" s="7" t="s">
        <v>644</v>
      </c>
      <c r="B146" s="7" t="s">
        <v>279</v>
      </c>
      <c r="C146" s="7" t="s">
        <v>280</v>
      </c>
      <c r="D146" s="7" t="s">
        <v>281</v>
      </c>
      <c r="E146" s="7" t="s">
        <v>929</v>
      </c>
      <c r="F146" s="8">
        <v>0.08</v>
      </c>
      <c r="G146" s="9"/>
      <c r="H146" s="8">
        <f>SUM(OrderBal20[[#This Row],[Annual
(Actual)]:[Unpaid]])</f>
        <v>0.08</v>
      </c>
    </row>
    <row r="147" spans="1:8" s="21" customFormat="1" ht="13" x14ac:dyDescent="0.3">
      <c r="A147" s="7" t="s">
        <v>645</v>
      </c>
      <c r="B147" s="7" t="s">
        <v>282</v>
      </c>
      <c r="C147" s="7" t="s">
        <v>283</v>
      </c>
      <c r="D147" s="7" t="s">
        <v>938</v>
      </c>
      <c r="E147" s="7" t="s">
        <v>881</v>
      </c>
      <c r="F147" s="8">
        <v>361042.58</v>
      </c>
      <c r="G147" s="9"/>
      <c r="H147" s="8">
        <f>SUM(OrderBal20[[#This Row],[Annual
(Actual)]:[Unpaid]])</f>
        <v>361042.58</v>
      </c>
    </row>
    <row r="148" spans="1:8" s="21" customFormat="1" ht="13" x14ac:dyDescent="0.3">
      <c r="A148" s="7" t="s">
        <v>646</v>
      </c>
      <c r="B148" s="7" t="s">
        <v>284</v>
      </c>
      <c r="C148" s="7" t="s">
        <v>285</v>
      </c>
      <c r="D148" s="7" t="s">
        <v>938</v>
      </c>
      <c r="E148" s="7" t="s">
        <v>881</v>
      </c>
      <c r="F148" s="8">
        <v>395538.67</v>
      </c>
      <c r="G148" s="9"/>
      <c r="H148" s="8">
        <f>SUM(OrderBal20[[#This Row],[Annual
(Actual)]:[Unpaid]])</f>
        <v>395538.67</v>
      </c>
    </row>
    <row r="149" spans="1:8" s="21" customFormat="1" ht="13" x14ac:dyDescent="0.3">
      <c r="A149" s="7" t="s">
        <v>647</v>
      </c>
      <c r="B149" s="7" t="s">
        <v>286</v>
      </c>
      <c r="C149" s="7" t="s">
        <v>287</v>
      </c>
      <c r="D149" s="7" t="s">
        <v>938</v>
      </c>
      <c r="E149" s="7" t="s">
        <v>929</v>
      </c>
      <c r="F149" s="8">
        <v>550307.11</v>
      </c>
      <c r="G149" s="9"/>
      <c r="H149" s="8">
        <f>SUM(OrderBal20[[#This Row],[Annual
(Actual)]:[Unpaid]])</f>
        <v>550307.11</v>
      </c>
    </row>
    <row r="150" spans="1:8" s="21" customFormat="1" ht="13" x14ac:dyDescent="0.3">
      <c r="A150" s="7" t="s">
        <v>648</v>
      </c>
      <c r="B150" s="7" t="s">
        <v>816</v>
      </c>
      <c r="C150" s="7" t="s">
        <v>288</v>
      </c>
      <c r="D150" s="7" t="s">
        <v>938</v>
      </c>
      <c r="E150" s="7" t="s">
        <v>929</v>
      </c>
      <c r="F150" s="8">
        <v>2910746.35</v>
      </c>
      <c r="G150" s="9"/>
      <c r="H150" s="8">
        <f>SUM(OrderBal20[[#This Row],[Annual
(Actual)]:[Unpaid]])</f>
        <v>2910746.35</v>
      </c>
    </row>
    <row r="151" spans="1:8" s="14" customFormat="1" x14ac:dyDescent="0.25">
      <c r="A151" s="7" t="s">
        <v>649</v>
      </c>
      <c r="B151" s="7" t="s">
        <v>289</v>
      </c>
      <c r="C151" s="7" t="s">
        <v>290</v>
      </c>
      <c r="D151" s="7" t="s">
        <v>938</v>
      </c>
      <c r="E151" s="7" t="s">
        <v>929</v>
      </c>
      <c r="F151" s="8">
        <v>151523.01999999999</v>
      </c>
      <c r="G151" s="9"/>
      <c r="H151" s="8">
        <f>SUM(OrderBal20[[#This Row],[Annual
(Actual)]:[Unpaid]])</f>
        <v>151523.01999999999</v>
      </c>
    </row>
    <row r="152" spans="1:8" x14ac:dyDescent="0.25">
      <c r="A152" s="7" t="s">
        <v>650</v>
      </c>
      <c r="B152" s="7" t="s">
        <v>291</v>
      </c>
      <c r="C152" s="7" t="s">
        <v>292</v>
      </c>
      <c r="D152" s="7" t="s">
        <v>938</v>
      </c>
      <c r="E152" s="7" t="s">
        <v>929</v>
      </c>
      <c r="F152" s="8">
        <v>169492.39</v>
      </c>
      <c r="G152" s="13"/>
      <c r="H152" s="8">
        <f>SUM(OrderBal20[[#This Row],[Annual
(Actual)]:[Unpaid]])</f>
        <v>169492.39</v>
      </c>
    </row>
    <row r="153" spans="1:8" s="21" customFormat="1" ht="13" x14ac:dyDescent="0.3">
      <c r="A153" s="7" t="s">
        <v>651</v>
      </c>
      <c r="B153" s="7" t="s">
        <v>293</v>
      </c>
      <c r="C153" s="7" t="s">
        <v>294</v>
      </c>
      <c r="D153" s="7" t="s">
        <v>938</v>
      </c>
      <c r="E153" s="7" t="s">
        <v>929</v>
      </c>
      <c r="F153" s="8">
        <v>42801.57</v>
      </c>
      <c r="G153" s="9"/>
      <c r="H153" s="8">
        <f>SUM(OrderBal20[[#This Row],[Annual
(Actual)]:[Unpaid]])</f>
        <v>42801.57</v>
      </c>
    </row>
    <row r="154" spans="1:8" x14ac:dyDescent="0.25">
      <c r="A154" s="7" t="s">
        <v>652</v>
      </c>
      <c r="B154" s="7" t="s">
        <v>295</v>
      </c>
      <c r="C154" s="7" t="s">
        <v>296</v>
      </c>
      <c r="D154" s="7" t="s">
        <v>938</v>
      </c>
      <c r="E154" s="7" t="s">
        <v>881</v>
      </c>
      <c r="F154" s="8">
        <v>23333.15</v>
      </c>
      <c r="G154" s="9"/>
      <c r="H154" s="8">
        <f>SUM(OrderBal20[[#This Row],[Annual
(Actual)]:[Unpaid]])</f>
        <v>23333.15</v>
      </c>
    </row>
    <row r="155" spans="1:8" s="21" customFormat="1" ht="13" x14ac:dyDescent="0.3">
      <c r="A155" s="7" t="s">
        <v>653</v>
      </c>
      <c r="B155" s="7" t="s">
        <v>297</v>
      </c>
      <c r="C155" s="7" t="s">
        <v>298</v>
      </c>
      <c r="D155" s="7" t="s">
        <v>299</v>
      </c>
      <c r="E155" s="7" t="s">
        <v>779</v>
      </c>
      <c r="F155" s="8">
        <v>467205</v>
      </c>
      <c r="G155" s="9"/>
      <c r="H155" s="8">
        <f>SUM(OrderBal20[[#This Row],[Annual
(Actual)]:[Unpaid]])</f>
        <v>467205</v>
      </c>
    </row>
    <row r="156" spans="1:8" s="21" customFormat="1" ht="13" x14ac:dyDescent="0.3">
      <c r="A156" s="7" t="s">
        <v>654</v>
      </c>
      <c r="B156" s="7" t="s">
        <v>300</v>
      </c>
      <c r="C156" s="7" t="s">
        <v>301</v>
      </c>
      <c r="D156" s="7" t="s">
        <v>880</v>
      </c>
      <c r="E156" s="7" t="s">
        <v>929</v>
      </c>
      <c r="F156" s="8">
        <v>265.36</v>
      </c>
      <c r="G156" s="9"/>
      <c r="H156" s="8">
        <f>SUM(OrderBal20[[#This Row],[Annual
(Actual)]:[Unpaid]])</f>
        <v>265.36</v>
      </c>
    </row>
    <row r="157" spans="1:8" s="21" customFormat="1" ht="13" x14ac:dyDescent="0.3">
      <c r="A157" s="7" t="s">
        <v>655</v>
      </c>
      <c r="B157" s="7" t="s">
        <v>302</v>
      </c>
      <c r="C157" s="7" t="s">
        <v>303</v>
      </c>
      <c r="D157" s="7" t="s">
        <v>823</v>
      </c>
      <c r="E157" s="7" t="s">
        <v>881</v>
      </c>
      <c r="F157" s="8">
        <v>158500.32999999999</v>
      </c>
      <c r="G157" s="9"/>
      <c r="H157" s="8">
        <f>SUM(OrderBal20[[#This Row],[Annual
(Actual)]:[Unpaid]])</f>
        <v>158500.32999999999</v>
      </c>
    </row>
    <row r="158" spans="1:8" x14ac:dyDescent="0.25">
      <c r="A158" s="7" t="s">
        <v>656</v>
      </c>
      <c r="B158" s="7" t="s">
        <v>305</v>
      </c>
      <c r="C158" s="7" t="s">
        <v>306</v>
      </c>
      <c r="D158" s="7" t="s">
        <v>938</v>
      </c>
      <c r="E158" s="7" t="s">
        <v>881</v>
      </c>
      <c r="F158" s="8">
        <v>2233141.63</v>
      </c>
      <c r="G158" s="9"/>
      <c r="H158" s="8">
        <f>SUM(OrderBal20[[#This Row],[Annual
(Actual)]:[Unpaid]])</f>
        <v>2233141.63</v>
      </c>
    </row>
    <row r="159" spans="1:8" x14ac:dyDescent="0.25">
      <c r="A159" s="7" t="s">
        <v>657</v>
      </c>
      <c r="B159" s="7" t="s">
        <v>307</v>
      </c>
      <c r="C159" s="7" t="s">
        <v>308</v>
      </c>
      <c r="D159" s="7" t="s">
        <v>938</v>
      </c>
      <c r="E159" s="7" t="s">
        <v>929</v>
      </c>
      <c r="F159" s="8">
        <v>100000.06</v>
      </c>
      <c r="G159" s="9"/>
      <c r="H159" s="8">
        <f>SUM(OrderBal20[[#This Row],[Annual
(Actual)]:[Unpaid]])</f>
        <v>100000.06</v>
      </c>
    </row>
    <row r="160" spans="1:8" s="21" customFormat="1" ht="13" x14ac:dyDescent="0.3">
      <c r="A160" s="7" t="s">
        <v>658</v>
      </c>
      <c r="B160" s="7" t="s">
        <v>309</v>
      </c>
      <c r="C160" s="7" t="s">
        <v>310</v>
      </c>
      <c r="D160" s="7" t="s">
        <v>304</v>
      </c>
      <c r="E160" s="7" t="s">
        <v>881</v>
      </c>
      <c r="F160" s="8">
        <v>0.28999999999999998</v>
      </c>
      <c r="G160" s="9"/>
      <c r="H160" s="8">
        <f>SUM(OrderBal20[[#This Row],[Annual
(Actual)]:[Unpaid]])</f>
        <v>0.28999999999999998</v>
      </c>
    </row>
    <row r="161" spans="1:8" s="21" customFormat="1" ht="13" x14ac:dyDescent="0.3">
      <c r="A161" s="7" t="s">
        <v>882</v>
      </c>
      <c r="B161" s="7" t="s">
        <v>883</v>
      </c>
      <c r="C161" s="7" t="s">
        <v>884</v>
      </c>
      <c r="D161" s="7" t="s">
        <v>938</v>
      </c>
      <c r="E161" s="7" t="s">
        <v>929</v>
      </c>
      <c r="F161" s="8">
        <v>68199.850000000006</v>
      </c>
      <c r="G161" s="9"/>
      <c r="H161" s="8">
        <f>SUM(OrderBal20[[#This Row],[Annual
(Actual)]:[Unpaid]])</f>
        <v>68199.850000000006</v>
      </c>
    </row>
    <row r="162" spans="1:8" s="21" customFormat="1" ht="13" x14ac:dyDescent="0.3">
      <c r="A162" s="7" t="s">
        <v>659</v>
      </c>
      <c r="B162" s="7" t="s">
        <v>311</v>
      </c>
      <c r="C162" s="7" t="s">
        <v>312</v>
      </c>
      <c r="D162" s="7" t="s">
        <v>938</v>
      </c>
      <c r="E162" s="7" t="s">
        <v>929</v>
      </c>
      <c r="F162" s="8">
        <v>152226.62</v>
      </c>
      <c r="G162" s="9"/>
      <c r="H162" s="8">
        <f>SUM(OrderBal20[[#This Row],[Annual
(Actual)]:[Unpaid]])</f>
        <v>152226.62</v>
      </c>
    </row>
    <row r="163" spans="1:8" s="21" customFormat="1" ht="13" x14ac:dyDescent="0.3">
      <c r="A163" s="7" t="s">
        <v>660</v>
      </c>
      <c r="B163" s="7" t="s">
        <v>313</v>
      </c>
      <c r="C163" s="7" t="s">
        <v>314</v>
      </c>
      <c r="D163" s="7" t="s">
        <v>938</v>
      </c>
      <c r="E163" s="7" t="s">
        <v>929</v>
      </c>
      <c r="F163" s="8">
        <v>28154.880000000001</v>
      </c>
      <c r="G163" s="9"/>
      <c r="H163" s="8">
        <f>SUM(OrderBal20[[#This Row],[Annual
(Actual)]:[Unpaid]])</f>
        <v>28154.880000000001</v>
      </c>
    </row>
    <row r="164" spans="1:8" s="21" customFormat="1" ht="13" x14ac:dyDescent="0.3">
      <c r="A164" s="7" t="s">
        <v>661</v>
      </c>
      <c r="B164" s="7" t="s">
        <v>315</v>
      </c>
      <c r="C164" s="7" t="s">
        <v>316</v>
      </c>
      <c r="D164" s="7" t="s">
        <v>938</v>
      </c>
      <c r="E164" s="7" t="s">
        <v>929</v>
      </c>
      <c r="F164" s="8">
        <v>11605863.85</v>
      </c>
      <c r="G164" s="9"/>
      <c r="H164" s="8">
        <f>SUM(OrderBal20[[#This Row],[Annual
(Actual)]:[Unpaid]])</f>
        <v>11605863.85</v>
      </c>
    </row>
    <row r="165" spans="1:8" x14ac:dyDescent="0.25">
      <c r="A165" s="7" t="s">
        <v>662</v>
      </c>
      <c r="B165" s="7" t="s">
        <v>317</v>
      </c>
      <c r="C165" s="7" t="s">
        <v>318</v>
      </c>
      <c r="D165" s="7" t="s">
        <v>938</v>
      </c>
      <c r="E165" s="7" t="s">
        <v>929</v>
      </c>
      <c r="F165" s="8">
        <v>586636.69999999995</v>
      </c>
      <c r="G165" s="9"/>
      <c r="H165" s="8">
        <f>SUM(OrderBal20[[#This Row],[Annual
(Actual)]:[Unpaid]])</f>
        <v>586636.69999999995</v>
      </c>
    </row>
    <row r="166" spans="1:8" s="21" customFormat="1" ht="13" x14ac:dyDescent="0.3">
      <c r="A166" s="7" t="s">
        <v>663</v>
      </c>
      <c r="B166" s="7" t="s">
        <v>319</v>
      </c>
      <c r="C166" s="7" t="s">
        <v>320</v>
      </c>
      <c r="D166" s="7" t="s">
        <v>933</v>
      </c>
      <c r="E166" s="7" t="s">
        <v>779</v>
      </c>
      <c r="F166" s="8">
        <v>767003.35</v>
      </c>
      <c r="G166" s="9"/>
      <c r="H166" s="8">
        <f>SUM(OrderBal20[[#This Row],[Annual
(Actual)]:[Unpaid]])</f>
        <v>767003.35</v>
      </c>
    </row>
    <row r="167" spans="1:8" s="21" customFormat="1" ht="13" x14ac:dyDescent="0.3">
      <c r="A167" s="7" t="s">
        <v>664</v>
      </c>
      <c r="B167" s="7" t="s">
        <v>321</v>
      </c>
      <c r="C167" s="7" t="s">
        <v>322</v>
      </c>
      <c r="D167" s="7" t="s">
        <v>938</v>
      </c>
      <c r="E167" s="7" t="s">
        <v>881</v>
      </c>
      <c r="F167" s="8">
        <v>333789.82</v>
      </c>
      <c r="G167" s="9"/>
      <c r="H167" s="8">
        <f>SUM(OrderBal20[[#This Row],[Annual
(Actual)]:[Unpaid]])</f>
        <v>333789.82</v>
      </c>
    </row>
    <row r="168" spans="1:8" s="21" customFormat="1" ht="13" x14ac:dyDescent="0.3">
      <c r="A168" s="7" t="s">
        <v>665</v>
      </c>
      <c r="B168" s="7" t="s">
        <v>827</v>
      </c>
      <c r="C168" s="7" t="s">
        <v>323</v>
      </c>
      <c r="D168" s="7" t="s">
        <v>938</v>
      </c>
      <c r="E168" s="7" t="s">
        <v>930</v>
      </c>
      <c r="F168" s="8">
        <v>8076641.4800000004</v>
      </c>
      <c r="G168" s="9"/>
      <c r="H168" s="8">
        <f>SUM(OrderBal20[[#This Row],[Annual
(Actual)]:[Unpaid]])</f>
        <v>8076641.4800000004</v>
      </c>
    </row>
    <row r="169" spans="1:8" x14ac:dyDescent="0.25">
      <c r="A169" s="7" t="s">
        <v>666</v>
      </c>
      <c r="B169" s="7" t="s">
        <v>325</v>
      </c>
      <c r="C169" s="7" t="s">
        <v>323</v>
      </c>
      <c r="D169" s="7" t="s">
        <v>912</v>
      </c>
      <c r="E169" s="7" t="s">
        <v>929</v>
      </c>
      <c r="F169" s="8">
        <v>179.19</v>
      </c>
      <c r="G169" s="9"/>
      <c r="H169" s="8">
        <f>SUM(OrderBal20[[#This Row],[Annual
(Actual)]:[Unpaid]])</f>
        <v>179.19</v>
      </c>
    </row>
    <row r="170" spans="1:8" x14ac:dyDescent="0.25">
      <c r="A170" s="7" t="s">
        <v>667</v>
      </c>
      <c r="B170" s="7" t="s">
        <v>326</v>
      </c>
      <c r="C170" s="7" t="s">
        <v>327</v>
      </c>
      <c r="D170" s="7" t="s">
        <v>938</v>
      </c>
      <c r="E170" s="7" t="s">
        <v>929</v>
      </c>
      <c r="F170" s="8">
        <v>199896.21</v>
      </c>
      <c r="G170" s="9"/>
      <c r="H170" s="8">
        <f>SUM(OrderBal20[[#This Row],[Annual
(Actual)]:[Unpaid]])</f>
        <v>199896.21</v>
      </c>
    </row>
    <row r="171" spans="1:8" x14ac:dyDescent="0.25">
      <c r="A171" s="7" t="s">
        <v>668</v>
      </c>
      <c r="B171" s="7" t="s">
        <v>328</v>
      </c>
      <c r="C171" s="7" t="s">
        <v>329</v>
      </c>
      <c r="D171" s="7" t="s">
        <v>938</v>
      </c>
      <c r="E171" s="7" t="s">
        <v>881</v>
      </c>
      <c r="F171" s="8">
        <v>31683.73</v>
      </c>
      <c r="G171" s="9"/>
      <c r="H171" s="8">
        <f>SUM(OrderBal20[[#This Row],[Annual
(Actual)]:[Unpaid]])</f>
        <v>31683.73</v>
      </c>
    </row>
    <row r="172" spans="1:8" x14ac:dyDescent="0.25">
      <c r="A172" s="7" t="s">
        <v>669</v>
      </c>
      <c r="B172" s="7" t="s">
        <v>330</v>
      </c>
      <c r="C172" s="7" t="s">
        <v>331</v>
      </c>
      <c r="D172" s="7" t="s">
        <v>26</v>
      </c>
      <c r="E172" s="7" t="s">
        <v>929</v>
      </c>
      <c r="F172" s="8">
        <v>0.1</v>
      </c>
      <c r="G172" s="9"/>
      <c r="H172" s="8">
        <f>SUM(OrderBal20[[#This Row],[Annual
(Actual)]:[Unpaid]])</f>
        <v>0.1</v>
      </c>
    </row>
    <row r="173" spans="1:8" x14ac:dyDescent="0.25">
      <c r="A173" s="7" t="s">
        <v>670</v>
      </c>
      <c r="B173" s="7" t="s">
        <v>332</v>
      </c>
      <c r="C173" s="7" t="s">
        <v>333</v>
      </c>
      <c r="D173" s="7" t="s">
        <v>938</v>
      </c>
      <c r="E173" s="7" t="s">
        <v>929</v>
      </c>
      <c r="F173" s="8">
        <v>267968</v>
      </c>
      <c r="G173" s="9"/>
      <c r="H173" s="8">
        <f>SUM(OrderBal20[[#This Row],[Annual
(Actual)]:[Unpaid]])</f>
        <v>267968</v>
      </c>
    </row>
    <row r="174" spans="1:8" x14ac:dyDescent="0.25">
      <c r="A174" s="7" t="s">
        <v>671</v>
      </c>
      <c r="B174" s="7" t="s">
        <v>334</v>
      </c>
      <c r="C174" s="7" t="s">
        <v>335</v>
      </c>
      <c r="D174" s="7" t="s">
        <v>938</v>
      </c>
      <c r="E174" s="7" t="s">
        <v>881</v>
      </c>
      <c r="F174" s="8">
        <v>224043.67</v>
      </c>
      <c r="G174" s="9"/>
      <c r="H174" s="8">
        <f>SUM(OrderBal20[[#This Row],[Annual
(Actual)]:[Unpaid]])</f>
        <v>224043.67</v>
      </c>
    </row>
    <row r="175" spans="1:8" x14ac:dyDescent="0.25">
      <c r="A175" s="7" t="s">
        <v>672</v>
      </c>
      <c r="B175" s="7" t="s">
        <v>336</v>
      </c>
      <c r="C175" s="7" t="s">
        <v>337</v>
      </c>
      <c r="D175" s="7" t="s">
        <v>938</v>
      </c>
      <c r="E175" s="7" t="s">
        <v>929</v>
      </c>
      <c r="F175" s="8">
        <v>11259.87</v>
      </c>
      <c r="G175" s="9"/>
      <c r="H175" s="8">
        <f>SUM(OrderBal20[[#This Row],[Annual
(Actual)]:[Unpaid]])</f>
        <v>11259.87</v>
      </c>
    </row>
    <row r="176" spans="1:8" s="21" customFormat="1" ht="13" x14ac:dyDescent="0.3">
      <c r="A176" s="7" t="s">
        <v>673</v>
      </c>
      <c r="B176" s="7" t="s">
        <v>338</v>
      </c>
      <c r="C176" s="7" t="s">
        <v>339</v>
      </c>
      <c r="D176" s="7" t="s">
        <v>843</v>
      </c>
      <c r="E176" s="7" t="s">
        <v>881</v>
      </c>
      <c r="F176" s="8">
        <v>138866.65</v>
      </c>
      <c r="G176" s="9"/>
      <c r="H176" s="8">
        <f>SUM(OrderBal20[[#This Row],[Annual
(Actual)]:[Unpaid]])</f>
        <v>138866.65</v>
      </c>
    </row>
    <row r="177" spans="1:8" s="21" customFormat="1" ht="13" x14ac:dyDescent="0.3">
      <c r="A177" s="7" t="s">
        <v>674</v>
      </c>
      <c r="B177" s="7" t="s">
        <v>340</v>
      </c>
      <c r="C177" s="7" t="s">
        <v>341</v>
      </c>
      <c r="D177" s="7" t="s">
        <v>938</v>
      </c>
      <c r="E177" s="7" t="s">
        <v>881</v>
      </c>
      <c r="F177" s="8">
        <v>252540.16</v>
      </c>
      <c r="G177" s="9"/>
      <c r="H177" s="8">
        <f>SUM(OrderBal20[[#This Row],[Annual
(Actual)]:[Unpaid]])</f>
        <v>252540.16</v>
      </c>
    </row>
    <row r="178" spans="1:8" x14ac:dyDescent="0.25">
      <c r="A178" s="7" t="s">
        <v>675</v>
      </c>
      <c r="B178" s="7" t="s">
        <v>342</v>
      </c>
      <c r="C178" s="7" t="s">
        <v>343</v>
      </c>
      <c r="D178" s="7" t="s">
        <v>938</v>
      </c>
      <c r="E178" s="7" t="s">
        <v>881</v>
      </c>
      <c r="F178" s="8">
        <v>26851.34</v>
      </c>
      <c r="G178" s="9"/>
      <c r="H178" s="8">
        <f>SUM(OrderBal20[[#This Row],[Annual
(Actual)]:[Unpaid]])</f>
        <v>26851.34</v>
      </c>
    </row>
    <row r="179" spans="1:8" s="21" customFormat="1" ht="13" x14ac:dyDescent="0.3">
      <c r="A179" s="7" t="s">
        <v>676</v>
      </c>
      <c r="B179" s="7" t="s">
        <v>344</v>
      </c>
      <c r="C179" s="7" t="s">
        <v>345</v>
      </c>
      <c r="D179" s="7" t="s">
        <v>938</v>
      </c>
      <c r="E179" s="7" t="s">
        <v>929</v>
      </c>
      <c r="F179" s="8">
        <v>64490.400000000001</v>
      </c>
      <c r="G179" s="9"/>
      <c r="H179" s="8">
        <f>SUM(OrderBal20[[#This Row],[Annual
(Actual)]:[Unpaid]])</f>
        <v>64490.400000000001</v>
      </c>
    </row>
    <row r="180" spans="1:8" x14ac:dyDescent="0.25">
      <c r="A180" s="7" t="s">
        <v>677</v>
      </c>
      <c r="B180" s="7" t="s">
        <v>346</v>
      </c>
      <c r="C180" s="7" t="s">
        <v>347</v>
      </c>
      <c r="D180" s="7" t="s">
        <v>938</v>
      </c>
      <c r="E180" s="7" t="s">
        <v>929</v>
      </c>
      <c r="F180" s="8">
        <v>118506.12</v>
      </c>
      <c r="G180" s="9"/>
      <c r="H180" s="8">
        <f>SUM(OrderBal20[[#This Row],[Annual
(Actual)]:[Unpaid]])</f>
        <v>118506.12</v>
      </c>
    </row>
    <row r="181" spans="1:8" s="21" customFormat="1" ht="13" x14ac:dyDescent="0.3">
      <c r="A181" s="7" t="s">
        <v>678</v>
      </c>
      <c r="B181" s="7" t="s">
        <v>348</v>
      </c>
      <c r="C181" s="7" t="s">
        <v>349</v>
      </c>
      <c r="D181" s="7" t="s">
        <v>938</v>
      </c>
      <c r="E181" s="7" t="s">
        <v>881</v>
      </c>
      <c r="F181" s="8">
        <v>845118.87</v>
      </c>
      <c r="G181" s="9"/>
      <c r="H181" s="8">
        <f>SUM(OrderBal20[[#This Row],[Annual
(Actual)]:[Unpaid]])</f>
        <v>845118.87</v>
      </c>
    </row>
    <row r="182" spans="1:8" s="21" customFormat="1" ht="13" x14ac:dyDescent="0.3">
      <c r="A182" s="7" t="s">
        <v>679</v>
      </c>
      <c r="B182" s="7" t="s">
        <v>350</v>
      </c>
      <c r="C182" s="7" t="s">
        <v>351</v>
      </c>
      <c r="D182" s="7" t="s">
        <v>880</v>
      </c>
      <c r="E182" s="7" t="s">
        <v>929</v>
      </c>
      <c r="F182" s="8">
        <v>0.09</v>
      </c>
      <c r="G182" s="9"/>
      <c r="H182" s="8">
        <f>SUM(OrderBal20[[#This Row],[Annual
(Actual)]:[Unpaid]])</f>
        <v>0.09</v>
      </c>
    </row>
    <row r="183" spans="1:8" s="21" customFormat="1" ht="13" x14ac:dyDescent="0.3">
      <c r="A183" s="7" t="s">
        <v>680</v>
      </c>
      <c r="B183" s="7" t="s">
        <v>352</v>
      </c>
      <c r="C183" s="7" t="s">
        <v>353</v>
      </c>
      <c r="D183" s="7" t="s">
        <v>72</v>
      </c>
      <c r="E183" s="7" t="s">
        <v>929</v>
      </c>
      <c r="F183" s="8">
        <v>0.08</v>
      </c>
      <c r="G183" s="9"/>
      <c r="H183" s="8">
        <f>SUM(OrderBal20[[#This Row],[Annual
(Actual)]:[Unpaid]])</f>
        <v>0.08</v>
      </c>
    </row>
    <row r="184" spans="1:8" s="21" customFormat="1" ht="13" x14ac:dyDescent="0.3">
      <c r="A184" s="7" t="s">
        <v>681</v>
      </c>
      <c r="B184" s="7" t="s">
        <v>354</v>
      </c>
      <c r="C184" s="7" t="s">
        <v>355</v>
      </c>
      <c r="D184" s="7" t="s">
        <v>938</v>
      </c>
      <c r="E184" s="7" t="s">
        <v>929</v>
      </c>
      <c r="F184" s="8">
        <v>788641.25</v>
      </c>
      <c r="G184" s="9"/>
      <c r="H184" s="8">
        <f>SUM(OrderBal20[[#This Row],[Annual
(Actual)]:[Unpaid]])</f>
        <v>788641.25</v>
      </c>
    </row>
    <row r="185" spans="1:8" x14ac:dyDescent="0.25">
      <c r="A185" s="7" t="s">
        <v>682</v>
      </c>
      <c r="B185" s="7" t="s">
        <v>356</v>
      </c>
      <c r="C185" s="7" t="s">
        <v>357</v>
      </c>
      <c r="D185" s="7" t="s">
        <v>938</v>
      </c>
      <c r="E185" s="7" t="s">
        <v>929</v>
      </c>
      <c r="F185" s="8">
        <v>232499.96</v>
      </c>
      <c r="G185" s="9"/>
      <c r="H185" s="8">
        <f>SUM(OrderBal20[[#This Row],[Annual
(Actual)]:[Unpaid]])</f>
        <v>232499.96</v>
      </c>
    </row>
    <row r="186" spans="1:8" x14ac:dyDescent="0.25">
      <c r="A186" s="7" t="s">
        <v>683</v>
      </c>
      <c r="B186" s="7" t="s">
        <v>358</v>
      </c>
      <c r="C186" s="7" t="s">
        <v>359</v>
      </c>
      <c r="D186" s="7" t="s">
        <v>938</v>
      </c>
      <c r="E186" s="7" t="s">
        <v>929</v>
      </c>
      <c r="F186" s="8">
        <v>225388.9</v>
      </c>
      <c r="G186" s="9"/>
      <c r="H186" s="8">
        <f>SUM(OrderBal20[[#This Row],[Annual
(Actual)]:[Unpaid]])</f>
        <v>225388.9</v>
      </c>
    </row>
    <row r="187" spans="1:8" x14ac:dyDescent="0.25">
      <c r="A187" s="7" t="s">
        <v>684</v>
      </c>
      <c r="B187" s="7" t="s">
        <v>360</v>
      </c>
      <c r="C187" s="7" t="s">
        <v>361</v>
      </c>
      <c r="D187" s="7" t="s">
        <v>938</v>
      </c>
      <c r="E187" s="7" t="s">
        <v>881</v>
      </c>
      <c r="F187" s="8">
        <v>361344.4</v>
      </c>
      <c r="G187" s="9"/>
      <c r="H187" s="8">
        <f>SUM(OrderBal20[[#This Row],[Annual
(Actual)]:[Unpaid]])</f>
        <v>361344.4</v>
      </c>
    </row>
    <row r="188" spans="1:8" x14ac:dyDescent="0.25">
      <c r="A188" s="7" t="s">
        <v>685</v>
      </c>
      <c r="B188" s="7" t="s">
        <v>362</v>
      </c>
      <c r="C188" s="7" t="s">
        <v>363</v>
      </c>
      <c r="D188" s="7" t="s">
        <v>938</v>
      </c>
      <c r="E188" s="7" t="s">
        <v>881</v>
      </c>
      <c r="F188" s="8">
        <v>182748.18</v>
      </c>
      <c r="G188" s="9"/>
      <c r="H188" s="8">
        <f>SUM(OrderBal20[[#This Row],[Annual
(Actual)]:[Unpaid]])</f>
        <v>182748.18</v>
      </c>
    </row>
    <row r="189" spans="1:8" x14ac:dyDescent="0.25">
      <c r="A189" s="7" t="s">
        <v>686</v>
      </c>
      <c r="B189" s="7" t="s">
        <v>364</v>
      </c>
      <c r="C189" s="7" t="s">
        <v>365</v>
      </c>
      <c r="D189" s="7" t="s">
        <v>12</v>
      </c>
      <c r="E189" s="7" t="s">
        <v>881</v>
      </c>
      <c r="F189" s="8">
        <v>0.05</v>
      </c>
      <c r="G189" s="9"/>
      <c r="H189" s="8">
        <f>SUM(OrderBal20[[#This Row],[Annual
(Actual)]:[Unpaid]])</f>
        <v>0.05</v>
      </c>
    </row>
    <row r="190" spans="1:8" x14ac:dyDescent="0.25">
      <c r="A190" s="7" t="s">
        <v>687</v>
      </c>
      <c r="B190" s="7" t="s">
        <v>366</v>
      </c>
      <c r="C190" s="7" t="s">
        <v>367</v>
      </c>
      <c r="D190" s="7" t="s">
        <v>913</v>
      </c>
      <c r="E190" s="7" t="s">
        <v>881</v>
      </c>
      <c r="F190" s="8">
        <v>0.12</v>
      </c>
      <c r="G190" s="9"/>
      <c r="H190" s="8">
        <f>SUM(OrderBal20[[#This Row],[Annual
(Actual)]:[Unpaid]])</f>
        <v>0.12</v>
      </c>
    </row>
    <row r="191" spans="1:8" x14ac:dyDescent="0.25">
      <c r="A191" s="7" t="s">
        <v>688</v>
      </c>
      <c r="B191" s="7" t="s">
        <v>368</v>
      </c>
      <c r="C191" s="7" t="s">
        <v>369</v>
      </c>
      <c r="D191" s="7" t="s">
        <v>938</v>
      </c>
      <c r="E191" s="7" t="s">
        <v>929</v>
      </c>
      <c r="F191" s="8">
        <v>100963.32</v>
      </c>
      <c r="G191" s="9"/>
      <c r="H191" s="8">
        <f>SUM(OrderBal20[[#This Row],[Annual
(Actual)]:[Unpaid]])</f>
        <v>100963.32</v>
      </c>
    </row>
    <row r="192" spans="1:8" x14ac:dyDescent="0.25">
      <c r="A192" s="7" t="s">
        <v>689</v>
      </c>
      <c r="B192" s="7" t="s">
        <v>370</v>
      </c>
      <c r="C192" s="7" t="s">
        <v>371</v>
      </c>
      <c r="D192" s="7" t="s">
        <v>938</v>
      </c>
      <c r="E192" s="7" t="s">
        <v>929</v>
      </c>
      <c r="F192" s="8">
        <v>402547.16</v>
      </c>
      <c r="G192" s="9"/>
      <c r="H192" s="8">
        <f>SUM(OrderBal20[[#This Row],[Annual
(Actual)]:[Unpaid]])</f>
        <v>402547.16</v>
      </c>
    </row>
    <row r="193" spans="1:8" x14ac:dyDescent="0.25">
      <c r="A193" s="7" t="s">
        <v>690</v>
      </c>
      <c r="B193" s="7" t="s">
        <v>372</v>
      </c>
      <c r="C193" s="7" t="s">
        <v>373</v>
      </c>
      <c r="D193" s="7" t="s">
        <v>304</v>
      </c>
      <c r="E193" s="7" t="s">
        <v>929</v>
      </c>
      <c r="F193" s="8">
        <v>0.33</v>
      </c>
      <c r="G193" s="9"/>
      <c r="H193" s="8">
        <f>SUM(OrderBal20[[#This Row],[Annual
(Actual)]:[Unpaid]])</f>
        <v>0.33</v>
      </c>
    </row>
    <row r="194" spans="1:8" s="21" customFormat="1" ht="13" x14ac:dyDescent="0.3">
      <c r="A194" s="7" t="s">
        <v>691</v>
      </c>
      <c r="B194" s="7" t="s">
        <v>374</v>
      </c>
      <c r="C194" s="7" t="s">
        <v>373</v>
      </c>
      <c r="D194" s="7" t="s">
        <v>777</v>
      </c>
      <c r="E194" s="7" t="s">
        <v>929</v>
      </c>
      <c r="F194" s="8">
        <v>-0.1</v>
      </c>
      <c r="G194" s="9"/>
      <c r="H194" s="8">
        <f>SUM(OrderBal20[[#This Row],[Annual
(Actual)]:[Unpaid]])</f>
        <v>-0.1</v>
      </c>
    </row>
    <row r="195" spans="1:8" x14ac:dyDescent="0.25">
      <c r="A195" s="7" t="s">
        <v>692</v>
      </c>
      <c r="B195" s="7" t="s">
        <v>375</v>
      </c>
      <c r="C195" s="7" t="s">
        <v>376</v>
      </c>
      <c r="D195" s="7" t="s">
        <v>921</v>
      </c>
      <c r="E195" s="7" t="s">
        <v>929</v>
      </c>
      <c r="F195" s="8">
        <v>-11100</v>
      </c>
      <c r="G195" s="9"/>
      <c r="H195" s="8">
        <f>SUM(OrderBal20[[#This Row],[Annual
(Actual)]:[Unpaid]])</f>
        <v>-11100</v>
      </c>
    </row>
    <row r="196" spans="1:8" x14ac:dyDescent="0.25">
      <c r="A196" s="7" t="s">
        <v>693</v>
      </c>
      <c r="B196" s="7" t="s">
        <v>377</v>
      </c>
      <c r="C196" s="7" t="s">
        <v>378</v>
      </c>
      <c r="D196" s="7" t="s">
        <v>938</v>
      </c>
      <c r="E196" s="7" t="s">
        <v>929</v>
      </c>
      <c r="F196" s="8">
        <v>397904.26</v>
      </c>
      <c r="G196" s="9"/>
      <c r="H196" s="8">
        <f>SUM(OrderBal20[[#This Row],[Annual
(Actual)]:[Unpaid]])</f>
        <v>397904.26</v>
      </c>
    </row>
    <row r="197" spans="1:8" x14ac:dyDescent="0.25">
      <c r="A197" s="7" t="s">
        <v>694</v>
      </c>
      <c r="B197" s="7" t="s">
        <v>379</v>
      </c>
      <c r="C197" s="7" t="s">
        <v>380</v>
      </c>
      <c r="D197" s="7" t="s">
        <v>938</v>
      </c>
      <c r="E197" s="7" t="s">
        <v>929</v>
      </c>
      <c r="F197" s="8">
        <v>75256.44</v>
      </c>
      <c r="G197" s="9"/>
      <c r="H197" s="8">
        <f>SUM(OrderBal20[[#This Row],[Annual
(Actual)]:[Unpaid]])</f>
        <v>75256.44</v>
      </c>
    </row>
    <row r="198" spans="1:8" x14ac:dyDescent="0.25">
      <c r="A198" s="7" t="s">
        <v>695</v>
      </c>
      <c r="B198" s="7" t="s">
        <v>381</v>
      </c>
      <c r="C198" s="7" t="s">
        <v>382</v>
      </c>
      <c r="D198" s="7" t="s">
        <v>281</v>
      </c>
      <c r="E198" s="7" t="s">
        <v>929</v>
      </c>
      <c r="F198" s="8">
        <v>-4.6399999999999997</v>
      </c>
      <c r="G198" s="9"/>
      <c r="H198" s="8">
        <f>SUM(OrderBal20[[#This Row],[Annual
(Actual)]:[Unpaid]])</f>
        <v>-4.6399999999999997</v>
      </c>
    </row>
    <row r="199" spans="1:8" x14ac:dyDescent="0.25">
      <c r="A199" s="7" t="s">
        <v>696</v>
      </c>
      <c r="B199" s="7" t="s">
        <v>383</v>
      </c>
      <c r="C199" s="7" t="s">
        <v>384</v>
      </c>
      <c r="D199" s="7" t="s">
        <v>938</v>
      </c>
      <c r="E199" s="7" t="s">
        <v>929</v>
      </c>
      <c r="F199" s="8">
        <v>150933</v>
      </c>
      <c r="G199" s="10"/>
      <c r="H199" s="8">
        <f>SUM(OrderBal20[[#This Row],[Annual
(Actual)]:[Unpaid]])</f>
        <v>150933</v>
      </c>
    </row>
    <row r="200" spans="1:8" x14ac:dyDescent="0.25">
      <c r="A200" s="7" t="s">
        <v>698</v>
      </c>
      <c r="B200" s="7" t="s">
        <v>386</v>
      </c>
      <c r="C200" s="7" t="s">
        <v>385</v>
      </c>
      <c r="D200" s="7" t="s">
        <v>942</v>
      </c>
      <c r="E200" s="7" t="s">
        <v>929</v>
      </c>
      <c r="F200" s="8">
        <v>-0.08</v>
      </c>
      <c r="G200" s="9"/>
      <c r="H200" s="8">
        <f>SUM(OrderBal20[[#This Row],[Annual
(Actual)]:[Unpaid]])</f>
        <v>-0.08</v>
      </c>
    </row>
    <row r="201" spans="1:8" x14ac:dyDescent="0.25">
      <c r="A201" s="7" t="s">
        <v>699</v>
      </c>
      <c r="B201" s="7" t="s">
        <v>387</v>
      </c>
      <c r="C201" s="7" t="s">
        <v>385</v>
      </c>
      <c r="D201" s="7" t="s">
        <v>204</v>
      </c>
      <c r="E201" s="7" t="s">
        <v>930</v>
      </c>
      <c r="F201" s="8">
        <v>0.05</v>
      </c>
      <c r="G201" s="11"/>
      <c r="H201" s="8">
        <f>SUM(OrderBal20[[#This Row],[Annual
(Actual)]:[Unpaid]])</f>
        <v>0.05</v>
      </c>
    </row>
    <row r="202" spans="1:8" x14ac:dyDescent="0.25">
      <c r="A202" s="7" t="s">
        <v>700</v>
      </c>
      <c r="B202" s="7" t="s">
        <v>388</v>
      </c>
      <c r="C202" s="7" t="s">
        <v>389</v>
      </c>
      <c r="D202" s="7" t="s">
        <v>938</v>
      </c>
      <c r="E202" s="7" t="s">
        <v>931</v>
      </c>
      <c r="F202" s="8">
        <v>1870090.12</v>
      </c>
      <c r="G202" s="9"/>
      <c r="H202" s="8">
        <f>SUM(OrderBal20[[#This Row],[Annual
(Actual)]:[Unpaid]])</f>
        <v>1870090.12</v>
      </c>
    </row>
    <row r="203" spans="1:8" s="21" customFormat="1" ht="13" x14ac:dyDescent="0.3">
      <c r="A203" s="7" t="s">
        <v>701</v>
      </c>
      <c r="B203" s="7" t="s">
        <v>390</v>
      </c>
      <c r="C203" s="7" t="s">
        <v>391</v>
      </c>
      <c r="D203" s="7" t="s">
        <v>938</v>
      </c>
      <c r="E203" s="7" t="s">
        <v>929</v>
      </c>
      <c r="F203" s="8">
        <v>34333.269999999997</v>
      </c>
      <c r="G203" s="9"/>
      <c r="H203" s="8">
        <f>SUM(OrderBal20[[#This Row],[Annual
(Actual)]:[Unpaid]])</f>
        <v>34333.269999999997</v>
      </c>
    </row>
    <row r="204" spans="1:8" x14ac:dyDescent="0.25">
      <c r="A204" s="7" t="s">
        <v>702</v>
      </c>
      <c r="B204" s="7" t="s">
        <v>392</v>
      </c>
      <c r="C204" s="7" t="s">
        <v>393</v>
      </c>
      <c r="D204" s="7" t="s">
        <v>938</v>
      </c>
      <c r="E204" s="7" t="s">
        <v>881</v>
      </c>
      <c r="F204" s="8">
        <v>160998.28</v>
      </c>
      <c r="G204" s="9"/>
      <c r="H204" s="8">
        <f>SUM(OrderBal20[[#This Row],[Annual
(Actual)]:[Unpaid]])</f>
        <v>160998.28</v>
      </c>
    </row>
    <row r="205" spans="1:8" s="21" customFormat="1" ht="13" x14ac:dyDescent="0.3">
      <c r="A205" s="7" t="s">
        <v>703</v>
      </c>
      <c r="B205" s="7" t="s">
        <v>394</v>
      </c>
      <c r="C205" s="7" t="s">
        <v>395</v>
      </c>
      <c r="D205" s="7" t="s">
        <v>938</v>
      </c>
      <c r="E205" s="7" t="s">
        <v>929</v>
      </c>
      <c r="F205" s="8">
        <v>6467066.9000000004</v>
      </c>
      <c r="G205" s="9"/>
      <c r="H205" s="8">
        <f>SUM(OrderBal20[[#This Row],[Annual
(Actual)]:[Unpaid]])</f>
        <v>6467066.9000000004</v>
      </c>
    </row>
    <row r="206" spans="1:8" s="21" customFormat="1" ht="13" x14ac:dyDescent="0.3">
      <c r="A206" s="7" t="s">
        <v>704</v>
      </c>
      <c r="B206" s="7" t="s">
        <v>396</v>
      </c>
      <c r="C206" s="7" t="s">
        <v>397</v>
      </c>
      <c r="D206" s="7" t="s">
        <v>843</v>
      </c>
      <c r="E206" s="7" t="s">
        <v>929</v>
      </c>
      <c r="F206" s="8">
        <v>0.02</v>
      </c>
      <c r="G206" s="9"/>
      <c r="H206" s="8">
        <f>SUM(OrderBal20[[#This Row],[Annual
(Actual)]:[Unpaid]])</f>
        <v>0.02</v>
      </c>
    </row>
    <row r="207" spans="1:8" s="21" customFormat="1" ht="13.5" customHeight="1" x14ac:dyDescent="0.3">
      <c r="A207" s="7" t="s">
        <v>705</v>
      </c>
      <c r="B207" s="7" t="s">
        <v>818</v>
      </c>
      <c r="C207" s="7" t="s">
        <v>397</v>
      </c>
      <c r="D207" s="7" t="s">
        <v>938</v>
      </c>
      <c r="E207" s="7" t="s">
        <v>929</v>
      </c>
      <c r="F207" s="8">
        <v>2178183.8199999998</v>
      </c>
      <c r="G207" s="9"/>
      <c r="H207" s="8">
        <f>SUM(OrderBal20[[#This Row],[Annual
(Actual)]:[Unpaid]])</f>
        <v>2178183.8199999998</v>
      </c>
    </row>
    <row r="208" spans="1:8" x14ac:dyDescent="0.25">
      <c r="A208" s="7" t="s">
        <v>819</v>
      </c>
      <c r="B208" s="7" t="s">
        <v>820</v>
      </c>
      <c r="C208" s="7" t="s">
        <v>399</v>
      </c>
      <c r="D208" s="7" t="s">
        <v>938</v>
      </c>
      <c r="E208" s="7" t="s">
        <v>929</v>
      </c>
      <c r="F208" s="8">
        <v>1031914.09</v>
      </c>
      <c r="G208" s="9"/>
      <c r="H208" s="8">
        <f>SUM(OrderBal20[[#This Row],[Annual
(Actual)]:[Unpaid]])</f>
        <v>1031914.09</v>
      </c>
    </row>
    <row r="209" spans="1:8" x14ac:dyDescent="0.25">
      <c r="A209" s="7" t="s">
        <v>706</v>
      </c>
      <c r="B209" s="7" t="s">
        <v>398</v>
      </c>
      <c r="C209" s="7" t="s">
        <v>399</v>
      </c>
      <c r="D209" s="7" t="s">
        <v>892</v>
      </c>
      <c r="E209" s="7" t="s">
        <v>929</v>
      </c>
      <c r="F209" s="8">
        <v>0.02</v>
      </c>
      <c r="G209" s="9"/>
      <c r="H209" s="8">
        <f>SUM(OrderBal20[[#This Row],[Annual
(Actual)]:[Unpaid]])</f>
        <v>0.02</v>
      </c>
    </row>
    <row r="210" spans="1:8" x14ac:dyDescent="0.25">
      <c r="A210" s="7" t="s">
        <v>707</v>
      </c>
      <c r="B210" s="7" t="s">
        <v>400</v>
      </c>
      <c r="C210" s="7" t="s">
        <v>401</v>
      </c>
      <c r="D210" s="7" t="s">
        <v>913</v>
      </c>
      <c r="E210" s="7" t="s">
        <v>931</v>
      </c>
      <c r="F210" s="8">
        <v>-93782.01</v>
      </c>
      <c r="G210" s="9"/>
      <c r="H210" s="8">
        <f>SUM(OrderBal20[[#This Row],[Annual
(Actual)]:[Unpaid]])</f>
        <v>-93782.01</v>
      </c>
    </row>
    <row r="211" spans="1:8" x14ac:dyDescent="0.25">
      <c r="A211" s="7" t="s">
        <v>708</v>
      </c>
      <c r="B211" s="7" t="s">
        <v>402</v>
      </c>
      <c r="C211" s="7" t="s">
        <v>397</v>
      </c>
      <c r="D211" s="7" t="s">
        <v>938</v>
      </c>
      <c r="E211" s="7" t="s">
        <v>881</v>
      </c>
      <c r="F211" s="8">
        <v>194655</v>
      </c>
      <c r="G211" s="9"/>
      <c r="H211" s="8">
        <f>SUM(OrderBal20[[#This Row],[Annual
(Actual)]:[Unpaid]])</f>
        <v>194655</v>
      </c>
    </row>
    <row r="212" spans="1:8" x14ac:dyDescent="0.25">
      <c r="A212" s="7" t="s">
        <v>709</v>
      </c>
      <c r="B212" s="7" t="s">
        <v>403</v>
      </c>
      <c r="C212" s="7" t="s">
        <v>404</v>
      </c>
      <c r="D212" s="7" t="s">
        <v>938</v>
      </c>
      <c r="E212" s="7" t="s">
        <v>881</v>
      </c>
      <c r="F212" s="8">
        <v>4949.6499999999996</v>
      </c>
      <c r="G212" s="9"/>
      <c r="H212" s="8">
        <f>SUM(OrderBal20[[#This Row],[Annual
(Actual)]:[Unpaid]])</f>
        <v>4949.6499999999996</v>
      </c>
    </row>
    <row r="213" spans="1:8" x14ac:dyDescent="0.25">
      <c r="A213" s="7" t="s">
        <v>710</v>
      </c>
      <c r="B213" s="7" t="s">
        <v>405</v>
      </c>
      <c r="C213" s="7" t="s">
        <v>406</v>
      </c>
      <c r="D213" s="7" t="s">
        <v>938</v>
      </c>
      <c r="E213" s="7" t="s">
        <v>881</v>
      </c>
      <c r="F213" s="8">
        <v>84162.96</v>
      </c>
      <c r="G213" s="9"/>
      <c r="H213" s="8">
        <f>SUM(OrderBal20[[#This Row],[Annual
(Actual)]:[Unpaid]])</f>
        <v>84162.96</v>
      </c>
    </row>
    <row r="214" spans="1:8" x14ac:dyDescent="0.25">
      <c r="A214" s="7" t="s">
        <v>711</v>
      </c>
      <c r="B214" s="7" t="s">
        <v>407</v>
      </c>
      <c r="C214" s="7" t="s">
        <v>408</v>
      </c>
      <c r="D214" s="7" t="s">
        <v>938</v>
      </c>
      <c r="E214" s="7" t="s">
        <v>929</v>
      </c>
      <c r="F214" s="8">
        <v>68152.320000000007</v>
      </c>
      <c r="G214" s="9"/>
      <c r="H214" s="8">
        <f>SUM(OrderBal20[[#This Row],[Annual
(Actual)]:[Unpaid]])</f>
        <v>68152.320000000007</v>
      </c>
    </row>
    <row r="215" spans="1:8" x14ac:dyDescent="0.25">
      <c r="A215" s="7" t="s">
        <v>712</v>
      </c>
      <c r="B215" s="7" t="s">
        <v>409</v>
      </c>
      <c r="C215" s="7" t="s">
        <v>410</v>
      </c>
      <c r="D215" s="7" t="s">
        <v>938</v>
      </c>
      <c r="E215" s="7" t="s">
        <v>929</v>
      </c>
      <c r="F215" s="8">
        <v>70523.88</v>
      </c>
      <c r="G215" s="9"/>
      <c r="H215" s="8">
        <f>SUM(OrderBal20[[#This Row],[Annual
(Actual)]:[Unpaid]])</f>
        <v>70523.88</v>
      </c>
    </row>
    <row r="216" spans="1:8" x14ac:dyDescent="0.25">
      <c r="A216" s="7" t="s">
        <v>713</v>
      </c>
      <c r="B216" s="7" t="s">
        <v>411</v>
      </c>
      <c r="C216" s="7" t="s">
        <v>412</v>
      </c>
      <c r="D216" s="7" t="s">
        <v>938</v>
      </c>
      <c r="E216" s="7" t="s">
        <v>929</v>
      </c>
      <c r="F216" s="8">
        <v>26146.98</v>
      </c>
      <c r="G216" s="9"/>
      <c r="H216" s="8">
        <f>SUM(OrderBal20[[#This Row],[Annual
(Actual)]:[Unpaid]])</f>
        <v>26146.98</v>
      </c>
    </row>
    <row r="217" spans="1:8" x14ac:dyDescent="0.25">
      <c r="A217" s="7" t="s">
        <v>714</v>
      </c>
      <c r="B217" s="7" t="s">
        <v>413</v>
      </c>
      <c r="C217" s="7" t="s">
        <v>414</v>
      </c>
      <c r="D217" s="7" t="s">
        <v>938</v>
      </c>
      <c r="E217" s="7" t="s">
        <v>931</v>
      </c>
      <c r="F217" s="8">
        <v>129499.56</v>
      </c>
      <c r="G217" s="9"/>
      <c r="H217" s="8">
        <f>SUM(OrderBal20[[#This Row],[Annual
(Actual)]:[Unpaid]])</f>
        <v>129499.56</v>
      </c>
    </row>
    <row r="218" spans="1:8" x14ac:dyDescent="0.25">
      <c r="A218" s="7" t="s">
        <v>715</v>
      </c>
      <c r="B218" s="7" t="s">
        <v>415</v>
      </c>
      <c r="C218" s="7" t="s">
        <v>416</v>
      </c>
      <c r="D218" s="7" t="s">
        <v>938</v>
      </c>
      <c r="E218" s="7" t="s">
        <v>881</v>
      </c>
      <c r="F218" s="8">
        <v>21099.07</v>
      </c>
      <c r="G218" s="9"/>
      <c r="H218" s="8">
        <f>SUM(OrderBal20[[#This Row],[Annual
(Actual)]:[Unpaid]])</f>
        <v>21099.07</v>
      </c>
    </row>
    <row r="219" spans="1:8" x14ac:dyDescent="0.25">
      <c r="A219" s="7" t="s">
        <v>844</v>
      </c>
      <c r="B219" s="7" t="s">
        <v>893</v>
      </c>
      <c r="C219" s="7" t="s">
        <v>845</v>
      </c>
      <c r="D219" s="7" t="s">
        <v>938</v>
      </c>
      <c r="E219" s="7" t="s">
        <v>929</v>
      </c>
      <c r="F219" s="8">
        <v>29166.66</v>
      </c>
      <c r="G219" s="9"/>
      <c r="H219" s="8">
        <f>SUM(OrderBal20[[#This Row],[Annual
(Actual)]:[Unpaid]])</f>
        <v>29166.66</v>
      </c>
    </row>
    <row r="220" spans="1:8" x14ac:dyDescent="0.25">
      <c r="A220" s="7" t="s">
        <v>716</v>
      </c>
      <c r="B220" s="7" t="s">
        <v>417</v>
      </c>
      <c r="C220" s="7" t="s">
        <v>418</v>
      </c>
      <c r="D220" s="7" t="s">
        <v>913</v>
      </c>
      <c r="E220" s="7" t="s">
        <v>929</v>
      </c>
      <c r="F220" s="8">
        <v>829676.06</v>
      </c>
      <c r="G220" s="9"/>
      <c r="H220" s="8">
        <f>SUM(OrderBal20[[#This Row],[Annual
(Actual)]:[Unpaid]])</f>
        <v>829676.06</v>
      </c>
    </row>
    <row r="221" spans="1:8" x14ac:dyDescent="0.25">
      <c r="A221" s="7" t="s">
        <v>717</v>
      </c>
      <c r="B221" s="7" t="s">
        <v>419</v>
      </c>
      <c r="C221" s="7" t="s">
        <v>420</v>
      </c>
      <c r="D221" s="7" t="s">
        <v>91</v>
      </c>
      <c r="E221" s="7" t="s">
        <v>779</v>
      </c>
      <c r="F221" s="8">
        <v>549698</v>
      </c>
      <c r="G221" s="9"/>
      <c r="H221" s="8">
        <f>SUM(OrderBal20[[#This Row],[Annual
(Actual)]:[Unpaid]])</f>
        <v>549698</v>
      </c>
    </row>
    <row r="222" spans="1:8" x14ac:dyDescent="0.25">
      <c r="A222" s="7" t="s">
        <v>718</v>
      </c>
      <c r="B222" s="7" t="s">
        <v>421</v>
      </c>
      <c r="C222" s="7" t="s">
        <v>422</v>
      </c>
      <c r="D222" s="7" t="s">
        <v>938</v>
      </c>
      <c r="E222" s="7" t="s">
        <v>929</v>
      </c>
      <c r="F222" s="8">
        <v>512826.72</v>
      </c>
      <c r="G222" s="9"/>
      <c r="H222" s="8">
        <f>SUM(OrderBal20[[#This Row],[Annual
(Actual)]:[Unpaid]])</f>
        <v>512826.72</v>
      </c>
    </row>
    <row r="223" spans="1:8" x14ac:dyDescent="0.25">
      <c r="A223" s="7" t="s">
        <v>719</v>
      </c>
      <c r="B223" s="7" t="s">
        <v>423</v>
      </c>
      <c r="C223" s="7" t="s">
        <v>422</v>
      </c>
      <c r="D223" s="7" t="s">
        <v>938</v>
      </c>
      <c r="E223" s="7" t="s">
        <v>929</v>
      </c>
      <c r="F223" s="8">
        <v>103686.5</v>
      </c>
      <c r="G223" s="9"/>
      <c r="H223" s="8">
        <f>SUM(OrderBal20[[#This Row],[Annual
(Actual)]:[Unpaid]])</f>
        <v>103686.5</v>
      </c>
    </row>
    <row r="224" spans="1:8" x14ac:dyDescent="0.25">
      <c r="A224" s="7" t="s">
        <v>798</v>
      </c>
      <c r="B224" s="7" t="s">
        <v>799</v>
      </c>
      <c r="C224" s="7" t="s">
        <v>422</v>
      </c>
      <c r="D224" s="7" t="s">
        <v>812</v>
      </c>
      <c r="E224" s="7" t="s">
        <v>498</v>
      </c>
      <c r="F224" s="8">
        <v>612</v>
      </c>
      <c r="G224" s="9"/>
      <c r="H224" s="8">
        <f>SUM(OrderBal20[[#This Row],[Annual
(Actual)]:[Unpaid]])</f>
        <v>612</v>
      </c>
    </row>
    <row r="225" spans="1:8" x14ac:dyDescent="0.25">
      <c r="A225" s="7" t="s">
        <v>720</v>
      </c>
      <c r="B225" s="7" t="s">
        <v>424</v>
      </c>
      <c r="C225" s="7" t="s">
        <v>425</v>
      </c>
      <c r="D225" s="7" t="s">
        <v>938</v>
      </c>
      <c r="E225" s="7" t="s">
        <v>929</v>
      </c>
      <c r="F225" s="8">
        <v>134695.62</v>
      </c>
      <c r="G225" s="9"/>
      <c r="H225" s="8">
        <f>SUM(OrderBal20[[#This Row],[Annual
(Actual)]:[Unpaid]])</f>
        <v>134695.62</v>
      </c>
    </row>
    <row r="226" spans="1:8" s="21" customFormat="1" ht="13" x14ac:dyDescent="0.3">
      <c r="A226" s="7" t="s">
        <v>721</v>
      </c>
      <c r="B226" s="7" t="s">
        <v>427</v>
      </c>
      <c r="C226" s="7" t="s">
        <v>426</v>
      </c>
      <c r="D226" s="7" t="s">
        <v>913</v>
      </c>
      <c r="E226" s="7" t="s">
        <v>929</v>
      </c>
      <c r="F226" s="8">
        <v>6018536</v>
      </c>
      <c r="G226" s="9"/>
      <c r="H226" s="8">
        <f>SUM(OrderBal20[[#This Row],[Annual
(Actual)]:[Unpaid]])</f>
        <v>6018536</v>
      </c>
    </row>
    <row r="227" spans="1:8" s="21" customFormat="1" ht="13" x14ac:dyDescent="0.3">
      <c r="A227" s="7" t="s">
        <v>722</v>
      </c>
      <c r="B227" s="7" t="s">
        <v>428</v>
      </c>
      <c r="C227" s="7" t="s">
        <v>426</v>
      </c>
      <c r="D227" s="7" t="s">
        <v>938</v>
      </c>
      <c r="E227" s="7" t="s">
        <v>929</v>
      </c>
      <c r="F227" s="8">
        <v>1460009.18</v>
      </c>
      <c r="G227" s="9"/>
      <c r="H227" s="8">
        <f>SUM(OrderBal20[[#This Row],[Annual
(Actual)]:[Unpaid]])</f>
        <v>1460009.18</v>
      </c>
    </row>
    <row r="228" spans="1:8" s="21" customFormat="1" ht="13" x14ac:dyDescent="0.3">
      <c r="A228" s="7" t="s">
        <v>723</v>
      </c>
      <c r="B228" s="7" t="s">
        <v>429</v>
      </c>
      <c r="C228" s="7" t="s">
        <v>430</v>
      </c>
      <c r="D228" s="7" t="s">
        <v>938</v>
      </c>
      <c r="E228" s="7" t="s">
        <v>929</v>
      </c>
      <c r="F228" s="8">
        <v>47083.199999999997</v>
      </c>
      <c r="G228" s="9"/>
      <c r="H228" s="8">
        <f>SUM(OrderBal20[[#This Row],[Annual
(Actual)]:[Unpaid]])</f>
        <v>47083.199999999997</v>
      </c>
    </row>
    <row r="229" spans="1:8" s="21" customFormat="1" ht="13" x14ac:dyDescent="0.3">
      <c r="A229" s="7" t="s">
        <v>724</v>
      </c>
      <c r="B229" s="7" t="s">
        <v>431</v>
      </c>
      <c r="C229" s="7" t="s">
        <v>432</v>
      </c>
      <c r="D229" s="7" t="s">
        <v>938</v>
      </c>
      <c r="E229" s="7" t="s">
        <v>48</v>
      </c>
      <c r="F229" s="8">
        <v>520580.56</v>
      </c>
      <c r="G229" s="9"/>
      <c r="H229" s="8">
        <f>SUM(OrderBal20[[#This Row],[Annual
(Actual)]:[Unpaid]])</f>
        <v>520580.56</v>
      </c>
    </row>
    <row r="230" spans="1:8" x14ac:dyDescent="0.25">
      <c r="A230" s="7" t="s">
        <v>725</v>
      </c>
      <c r="B230" s="7" t="s">
        <v>433</v>
      </c>
      <c r="C230" s="7" t="s">
        <v>432</v>
      </c>
      <c r="D230" s="7" t="s">
        <v>938</v>
      </c>
      <c r="E230" s="7" t="s">
        <v>881</v>
      </c>
      <c r="F230" s="8">
        <v>4459306.8600000003</v>
      </c>
      <c r="G230" s="9"/>
      <c r="H230" s="8">
        <f>SUM(OrderBal20[[#This Row],[Annual
(Actual)]:[Unpaid]])</f>
        <v>4459306.8600000003</v>
      </c>
    </row>
    <row r="231" spans="1:8" x14ac:dyDescent="0.25">
      <c r="A231" s="7" t="s">
        <v>726</v>
      </c>
      <c r="B231" s="7" t="s">
        <v>434</v>
      </c>
      <c r="C231" s="7" t="s">
        <v>435</v>
      </c>
      <c r="D231" s="7" t="s">
        <v>938</v>
      </c>
      <c r="E231" s="7" t="s">
        <v>929</v>
      </c>
      <c r="F231" s="8">
        <v>134583.38</v>
      </c>
      <c r="G231" s="9"/>
      <c r="H231" s="8">
        <f>SUM(OrderBal20[[#This Row],[Annual
(Actual)]:[Unpaid]])</f>
        <v>134583.38</v>
      </c>
    </row>
    <row r="232" spans="1:8" s="21" customFormat="1" ht="13" x14ac:dyDescent="0.3">
      <c r="A232" s="7" t="s">
        <v>727</v>
      </c>
      <c r="B232" s="7" t="s">
        <v>436</v>
      </c>
      <c r="C232" s="7" t="s">
        <v>437</v>
      </c>
      <c r="D232" s="7" t="s">
        <v>938</v>
      </c>
      <c r="E232" s="7" t="s">
        <v>929</v>
      </c>
      <c r="F232" s="8">
        <v>162023.23000000001</v>
      </c>
      <c r="G232" s="9"/>
      <c r="H232" s="8">
        <f>SUM(OrderBal20[[#This Row],[Annual
(Actual)]:[Unpaid]])</f>
        <v>162023.23000000001</v>
      </c>
    </row>
    <row r="233" spans="1:8" s="21" customFormat="1" ht="13" x14ac:dyDescent="0.3">
      <c r="A233" s="7" t="s">
        <v>728</v>
      </c>
      <c r="B233" s="7" t="s">
        <v>438</v>
      </c>
      <c r="C233" s="7" t="s">
        <v>439</v>
      </c>
      <c r="D233" s="7" t="s">
        <v>938</v>
      </c>
      <c r="E233" s="7" t="s">
        <v>881</v>
      </c>
      <c r="F233" s="8">
        <v>111551.4</v>
      </c>
      <c r="G233" s="9"/>
      <c r="H233" s="8">
        <f>SUM(OrderBal20[[#This Row],[Annual
(Actual)]:[Unpaid]])</f>
        <v>111551.4</v>
      </c>
    </row>
    <row r="234" spans="1:8" s="21" customFormat="1" ht="13" x14ac:dyDescent="0.3">
      <c r="A234" s="7" t="s">
        <v>729</v>
      </c>
      <c r="B234" s="7" t="s">
        <v>440</v>
      </c>
      <c r="C234" s="7" t="s">
        <v>441</v>
      </c>
      <c r="D234" s="7" t="s">
        <v>938</v>
      </c>
      <c r="E234" s="7" t="s">
        <v>929</v>
      </c>
      <c r="F234" s="8">
        <v>5948720.2000000002</v>
      </c>
      <c r="G234" s="9"/>
      <c r="H234" s="8">
        <f>SUM(OrderBal20[[#This Row],[Annual
(Actual)]:[Unpaid]])</f>
        <v>5948720.2000000002</v>
      </c>
    </row>
    <row r="235" spans="1:8" x14ac:dyDescent="0.25">
      <c r="A235" s="7" t="s">
        <v>730</v>
      </c>
      <c r="B235" s="7" t="s">
        <v>442</v>
      </c>
      <c r="C235" s="7" t="s">
        <v>441</v>
      </c>
      <c r="D235" s="7" t="s">
        <v>938</v>
      </c>
      <c r="E235" s="7" t="s">
        <v>929</v>
      </c>
      <c r="F235" s="8">
        <v>1803263.86</v>
      </c>
      <c r="G235" s="9"/>
      <c r="H235" s="8">
        <f>SUM(OrderBal20[[#This Row],[Annual
(Actual)]:[Unpaid]])</f>
        <v>1803263.86</v>
      </c>
    </row>
    <row r="236" spans="1:8" x14ac:dyDescent="0.25">
      <c r="A236" s="7" t="s">
        <v>731</v>
      </c>
      <c r="B236" s="7" t="s">
        <v>443</v>
      </c>
      <c r="C236" s="7" t="s">
        <v>444</v>
      </c>
      <c r="D236" s="7" t="s">
        <v>938</v>
      </c>
      <c r="E236" s="7" t="s">
        <v>929</v>
      </c>
      <c r="F236" s="8">
        <v>77280.88</v>
      </c>
      <c r="G236" s="9"/>
      <c r="H236" s="8">
        <f>SUM(OrderBal20[[#This Row],[Annual
(Actual)]:[Unpaid]])</f>
        <v>77280.88</v>
      </c>
    </row>
    <row r="237" spans="1:8" x14ac:dyDescent="0.25">
      <c r="A237" s="7" t="s">
        <v>828</v>
      </c>
      <c r="B237" s="7" t="s">
        <v>829</v>
      </c>
      <c r="C237" s="7" t="s">
        <v>830</v>
      </c>
      <c r="D237" s="7" t="s">
        <v>938</v>
      </c>
      <c r="E237" s="7" t="s">
        <v>929</v>
      </c>
      <c r="F237" s="8">
        <v>28727.919999999998</v>
      </c>
      <c r="G237" s="9"/>
      <c r="H237" s="8">
        <f>SUM(OrderBal20[[#This Row],[Annual
(Actual)]:[Unpaid]])</f>
        <v>28727.919999999998</v>
      </c>
    </row>
    <row r="238" spans="1:8" x14ac:dyDescent="0.25">
      <c r="A238" s="7" t="s">
        <v>733</v>
      </c>
      <c r="B238" s="7" t="s">
        <v>447</v>
      </c>
      <c r="C238" s="7" t="s">
        <v>448</v>
      </c>
      <c r="D238" s="7" t="s">
        <v>913</v>
      </c>
      <c r="E238" s="7" t="s">
        <v>931</v>
      </c>
      <c r="F238" s="8">
        <v>-0.03</v>
      </c>
      <c r="G238" s="9"/>
      <c r="H238" s="8">
        <f>SUM(OrderBal20[[#This Row],[Annual
(Actual)]:[Unpaid]])</f>
        <v>-0.03</v>
      </c>
    </row>
    <row r="239" spans="1:8" x14ac:dyDescent="0.25">
      <c r="A239" s="7" t="s">
        <v>734</v>
      </c>
      <c r="B239" s="7" t="s">
        <v>449</v>
      </c>
      <c r="C239" s="7" t="s">
        <v>448</v>
      </c>
      <c r="D239" s="7" t="s">
        <v>504</v>
      </c>
      <c r="E239" s="7" t="s">
        <v>931</v>
      </c>
      <c r="F239" s="8">
        <v>0.01</v>
      </c>
      <c r="G239" s="9"/>
      <c r="H239" s="8">
        <f>SUM(OrderBal20[[#This Row],[Annual
(Actual)]:[Unpaid]])</f>
        <v>0.01</v>
      </c>
    </row>
    <row r="240" spans="1:8" x14ac:dyDescent="0.25">
      <c r="A240" s="7" t="s">
        <v>735</v>
      </c>
      <c r="B240" s="7" t="s">
        <v>450</v>
      </c>
      <c r="C240" s="7" t="s">
        <v>451</v>
      </c>
      <c r="D240" s="7" t="s">
        <v>842</v>
      </c>
      <c r="E240" s="7" t="s">
        <v>929</v>
      </c>
      <c r="F240" s="8">
        <v>-0.03</v>
      </c>
      <c r="G240" s="9"/>
      <c r="H240" s="8">
        <f>SUM(OrderBal20[[#This Row],[Annual
(Actual)]:[Unpaid]])</f>
        <v>-0.03</v>
      </c>
    </row>
    <row r="241" spans="1:8" x14ac:dyDescent="0.25">
      <c r="A241" s="7" t="s">
        <v>736</v>
      </c>
      <c r="B241" s="7" t="s">
        <v>452</v>
      </c>
      <c r="C241" s="7" t="s">
        <v>453</v>
      </c>
      <c r="D241" s="7" t="s">
        <v>938</v>
      </c>
      <c r="E241" s="7" t="s">
        <v>929</v>
      </c>
      <c r="F241" s="8">
        <v>0.04</v>
      </c>
      <c r="G241" s="9"/>
      <c r="H241" s="8">
        <f>SUM(OrderBal20[[#This Row],[Annual
(Actual)]:[Unpaid]])</f>
        <v>0.04</v>
      </c>
    </row>
    <row r="242" spans="1:8" s="21" customFormat="1" ht="13" x14ac:dyDescent="0.3">
      <c r="A242" s="7" t="s">
        <v>737</v>
      </c>
      <c r="B242" s="7" t="s">
        <v>738</v>
      </c>
      <c r="C242" s="7" t="s">
        <v>739</v>
      </c>
      <c r="D242" s="7" t="s">
        <v>938</v>
      </c>
      <c r="E242" s="7" t="s">
        <v>929</v>
      </c>
      <c r="F242" s="8">
        <v>238480</v>
      </c>
      <c r="G242" s="9"/>
      <c r="H242" s="8">
        <f>SUM(OrderBal20[[#This Row],[Annual
(Actual)]:[Unpaid]])</f>
        <v>238480</v>
      </c>
    </row>
    <row r="243" spans="1:8" s="21" customFormat="1" ht="13" x14ac:dyDescent="0.3">
      <c r="A243" s="7" t="s">
        <v>740</v>
      </c>
      <c r="B243" s="7" t="s">
        <v>454</v>
      </c>
      <c r="C243" s="7" t="s">
        <v>455</v>
      </c>
      <c r="D243" s="7" t="s">
        <v>938</v>
      </c>
      <c r="E243" s="7" t="s">
        <v>929</v>
      </c>
      <c r="F243" s="8">
        <v>134976.54</v>
      </c>
      <c r="G243" s="9"/>
      <c r="H243" s="8">
        <f>SUM(OrderBal20[[#This Row],[Annual
(Actual)]:[Unpaid]])</f>
        <v>134976.54</v>
      </c>
    </row>
    <row r="244" spans="1:8" x14ac:dyDescent="0.25">
      <c r="A244" s="7" t="s">
        <v>741</v>
      </c>
      <c r="B244" s="7" t="s">
        <v>456</v>
      </c>
      <c r="C244" s="7" t="s">
        <v>455</v>
      </c>
      <c r="D244" s="7" t="s">
        <v>938</v>
      </c>
      <c r="E244" s="7" t="s">
        <v>881</v>
      </c>
      <c r="F244" s="8">
        <v>258333.34</v>
      </c>
      <c r="G244" s="9"/>
      <c r="H244" s="8">
        <f>SUM(OrderBal20[[#This Row],[Annual
(Actual)]:[Unpaid]])</f>
        <v>258333.34</v>
      </c>
    </row>
    <row r="245" spans="1:8" s="21" customFormat="1" ht="13" x14ac:dyDescent="0.3">
      <c r="A245" s="7" t="s">
        <v>742</v>
      </c>
      <c r="B245" s="7" t="s">
        <v>458</v>
      </c>
      <c r="C245" s="7" t="s">
        <v>459</v>
      </c>
      <c r="D245" s="7" t="s">
        <v>938</v>
      </c>
      <c r="E245" s="7" t="s">
        <v>929</v>
      </c>
      <c r="F245" s="8">
        <v>1919309.2</v>
      </c>
      <c r="G245" s="9"/>
      <c r="H245" s="8">
        <f>SUM(OrderBal20[[#This Row],[Annual
(Actual)]:[Unpaid]])</f>
        <v>1919309.2</v>
      </c>
    </row>
    <row r="246" spans="1:8" s="21" customFormat="1" ht="13" x14ac:dyDescent="0.3">
      <c r="A246" s="7" t="s">
        <v>743</v>
      </c>
      <c r="B246" s="7" t="s">
        <v>460</v>
      </c>
      <c r="C246" s="7" t="s">
        <v>459</v>
      </c>
      <c r="D246" s="7" t="s">
        <v>938</v>
      </c>
      <c r="E246" s="7" t="s">
        <v>881</v>
      </c>
      <c r="F246" s="8">
        <v>160022</v>
      </c>
      <c r="G246" s="9"/>
      <c r="H246" s="8">
        <f>SUM(OrderBal20[[#This Row],[Annual
(Actual)]:[Unpaid]])</f>
        <v>160022</v>
      </c>
    </row>
    <row r="247" spans="1:8" x14ac:dyDescent="0.25">
      <c r="A247" s="7" t="s">
        <v>744</v>
      </c>
      <c r="B247" s="7" t="s">
        <v>461</v>
      </c>
      <c r="C247" s="7" t="s">
        <v>462</v>
      </c>
      <c r="D247" s="7" t="s">
        <v>938</v>
      </c>
      <c r="E247" s="7" t="s">
        <v>881</v>
      </c>
      <c r="F247" s="8">
        <v>58670.16</v>
      </c>
      <c r="G247" s="9"/>
      <c r="H247" s="8">
        <f>SUM(OrderBal20[[#This Row],[Annual
(Actual)]:[Unpaid]])</f>
        <v>58670.16</v>
      </c>
    </row>
    <row r="248" spans="1:8" x14ac:dyDescent="0.25">
      <c r="A248" s="7" t="s">
        <v>745</v>
      </c>
      <c r="B248" s="7" t="s">
        <v>463</v>
      </c>
      <c r="C248" s="7" t="s">
        <v>464</v>
      </c>
      <c r="D248" s="7" t="s">
        <v>938</v>
      </c>
      <c r="E248" s="7" t="s">
        <v>929</v>
      </c>
      <c r="F248" s="8">
        <v>64540.800000000003</v>
      </c>
      <c r="G248" s="9"/>
      <c r="H248" s="8">
        <f>SUM(OrderBal20[[#This Row],[Annual
(Actual)]:[Unpaid]])</f>
        <v>64540.800000000003</v>
      </c>
    </row>
    <row r="249" spans="1:8" x14ac:dyDescent="0.25">
      <c r="A249" s="7" t="s">
        <v>746</v>
      </c>
      <c r="B249" s="7" t="s">
        <v>831</v>
      </c>
      <c r="C249" s="7" t="s">
        <v>465</v>
      </c>
      <c r="D249" s="7" t="s">
        <v>938</v>
      </c>
      <c r="E249" s="7" t="s">
        <v>929</v>
      </c>
      <c r="F249" s="8">
        <v>115595.94</v>
      </c>
      <c r="G249" s="9"/>
      <c r="H249" s="8">
        <f>SUM(OrderBal20[[#This Row],[Annual
(Actual)]:[Unpaid]])</f>
        <v>115595.94</v>
      </c>
    </row>
    <row r="250" spans="1:8" x14ac:dyDescent="0.25">
      <c r="A250" s="7" t="s">
        <v>747</v>
      </c>
      <c r="B250" s="7" t="s">
        <v>466</v>
      </c>
      <c r="C250" s="7" t="s">
        <v>465</v>
      </c>
      <c r="D250" s="7" t="s">
        <v>938</v>
      </c>
      <c r="E250" s="7" t="s">
        <v>929</v>
      </c>
      <c r="F250" s="8">
        <v>214751.34</v>
      </c>
      <c r="G250" s="9"/>
      <c r="H250" s="8">
        <f>SUM(OrderBal20[[#This Row],[Annual
(Actual)]:[Unpaid]])</f>
        <v>214751.34</v>
      </c>
    </row>
    <row r="251" spans="1:8" s="21" customFormat="1" ht="13" x14ac:dyDescent="0.3">
      <c r="A251" s="7" t="s">
        <v>748</v>
      </c>
      <c r="B251" s="7" t="s">
        <v>467</v>
      </c>
      <c r="C251" s="7" t="s">
        <v>468</v>
      </c>
      <c r="D251" s="7" t="s">
        <v>938</v>
      </c>
      <c r="E251" s="7" t="s">
        <v>929</v>
      </c>
      <c r="F251" s="8">
        <v>25964.74</v>
      </c>
      <c r="G251" s="9"/>
      <c r="H251" s="8">
        <f>SUM(OrderBal20[[#This Row],[Annual
(Actual)]:[Unpaid]])</f>
        <v>25964.74</v>
      </c>
    </row>
    <row r="252" spans="1:8" x14ac:dyDescent="0.25">
      <c r="A252" s="7" t="s">
        <v>749</v>
      </c>
      <c r="B252" s="7" t="s">
        <v>469</v>
      </c>
      <c r="C252" s="7" t="s">
        <v>470</v>
      </c>
      <c r="D252" s="7" t="s">
        <v>938</v>
      </c>
      <c r="E252" s="7" t="s">
        <v>929</v>
      </c>
      <c r="F252" s="8">
        <v>68846.27</v>
      </c>
      <c r="G252" s="9"/>
      <c r="H252" s="8">
        <f>SUM(OrderBal20[[#This Row],[Annual
(Actual)]:[Unpaid]])</f>
        <v>68846.27</v>
      </c>
    </row>
    <row r="253" spans="1:8" x14ac:dyDescent="0.25">
      <c r="A253" s="7" t="s">
        <v>750</v>
      </c>
      <c r="B253" s="7" t="s">
        <v>471</v>
      </c>
      <c r="C253" s="7" t="s">
        <v>472</v>
      </c>
      <c r="D253" s="7" t="s">
        <v>842</v>
      </c>
      <c r="E253" s="7" t="s">
        <v>929</v>
      </c>
      <c r="F253" s="8">
        <v>-0.02</v>
      </c>
      <c r="G253" s="9"/>
      <c r="H253" s="8">
        <f>SUM(OrderBal20[[#This Row],[Annual
(Actual)]:[Unpaid]])</f>
        <v>-0.02</v>
      </c>
    </row>
    <row r="254" spans="1:8" x14ac:dyDescent="0.25">
      <c r="A254" s="7" t="s">
        <v>751</v>
      </c>
      <c r="B254" s="7" t="s">
        <v>473</v>
      </c>
      <c r="C254" s="7" t="s">
        <v>474</v>
      </c>
      <c r="D254" s="7" t="s">
        <v>938</v>
      </c>
      <c r="E254" s="7" t="s">
        <v>929</v>
      </c>
      <c r="F254" s="8">
        <v>123750</v>
      </c>
      <c r="G254" s="9"/>
      <c r="H254" s="8">
        <f>SUM(OrderBal20[[#This Row],[Annual
(Actual)]:[Unpaid]])</f>
        <v>123750</v>
      </c>
    </row>
    <row r="255" spans="1:8" x14ac:dyDescent="0.25">
      <c r="A255" s="7" t="s">
        <v>752</v>
      </c>
      <c r="B255" s="7" t="s">
        <v>475</v>
      </c>
      <c r="C255" s="7" t="s">
        <v>476</v>
      </c>
      <c r="D255" s="7" t="s">
        <v>938</v>
      </c>
      <c r="E255" s="7" t="s">
        <v>929</v>
      </c>
      <c r="F255" s="8">
        <v>3980705.38</v>
      </c>
      <c r="G255" s="9"/>
      <c r="H255" s="8">
        <f>SUM(OrderBal20[[#This Row],[Annual
(Actual)]:[Unpaid]])</f>
        <v>3980705.38</v>
      </c>
    </row>
    <row r="256" spans="1:8" x14ac:dyDescent="0.25">
      <c r="A256" s="7" t="s">
        <v>753</v>
      </c>
      <c r="B256" s="7" t="s">
        <v>477</v>
      </c>
      <c r="C256" s="7" t="s">
        <v>478</v>
      </c>
      <c r="D256" s="7" t="s">
        <v>843</v>
      </c>
      <c r="E256" s="7" t="s">
        <v>929</v>
      </c>
      <c r="F256" s="8">
        <v>7226.6</v>
      </c>
      <c r="G256" s="9"/>
      <c r="H256" s="8">
        <f>SUM(OrderBal20[[#This Row],[Annual
(Actual)]:[Unpaid]])</f>
        <v>7226.6</v>
      </c>
    </row>
    <row r="257" spans="1:8" x14ac:dyDescent="0.25">
      <c r="A257" s="7" t="s">
        <v>754</v>
      </c>
      <c r="B257" s="7" t="s">
        <v>894</v>
      </c>
      <c r="C257" s="7" t="s">
        <v>479</v>
      </c>
      <c r="D257" s="7" t="s">
        <v>938</v>
      </c>
      <c r="E257" s="7" t="s">
        <v>929</v>
      </c>
      <c r="F257" s="8">
        <v>419954.62</v>
      </c>
      <c r="G257" s="9"/>
      <c r="H257" s="8">
        <f>SUM(OrderBal20[[#This Row],[Annual
(Actual)]:[Unpaid]])</f>
        <v>419954.62</v>
      </c>
    </row>
    <row r="258" spans="1:8" x14ac:dyDescent="0.25">
      <c r="A258" s="7" t="s">
        <v>821</v>
      </c>
      <c r="B258" s="7" t="s">
        <v>822</v>
      </c>
      <c r="C258" s="7" t="s">
        <v>481</v>
      </c>
      <c r="D258" s="7" t="s">
        <v>933</v>
      </c>
      <c r="E258" s="7" t="s">
        <v>929</v>
      </c>
      <c r="F258" s="8">
        <v>139941.65</v>
      </c>
      <c r="G258" s="9"/>
      <c r="H258" s="8">
        <f>SUM(OrderBal20[[#This Row],[Annual
(Actual)]:[Unpaid]])</f>
        <v>139941.65</v>
      </c>
    </row>
    <row r="259" spans="1:8" x14ac:dyDescent="0.25">
      <c r="A259" s="7" t="s">
        <v>755</v>
      </c>
      <c r="B259" s="7" t="s">
        <v>480</v>
      </c>
      <c r="C259" s="7" t="s">
        <v>481</v>
      </c>
      <c r="D259" s="7" t="s">
        <v>56</v>
      </c>
      <c r="E259" s="7" t="s">
        <v>929</v>
      </c>
      <c r="F259" s="8">
        <v>124499.78</v>
      </c>
      <c r="G259" s="15"/>
      <c r="H259" s="8">
        <f>SUM(OrderBal20[[#This Row],[Annual
(Actual)]:[Unpaid]])</f>
        <v>124499.78</v>
      </c>
    </row>
    <row r="260" spans="1:8" x14ac:dyDescent="0.25">
      <c r="A260" s="7" t="s">
        <v>756</v>
      </c>
      <c r="B260" s="7" t="s">
        <v>482</v>
      </c>
      <c r="C260" s="7" t="s">
        <v>481</v>
      </c>
      <c r="D260" s="7" t="s">
        <v>938</v>
      </c>
      <c r="E260" s="7" t="s">
        <v>929</v>
      </c>
      <c r="F260" s="8">
        <v>335184.02</v>
      </c>
      <c r="G260" s="15"/>
      <c r="H260" s="8">
        <f>SUM(OrderBal20[[#This Row],[Annual
(Actual)]:[Unpaid]])</f>
        <v>335184.02</v>
      </c>
    </row>
    <row r="261" spans="1:8" x14ac:dyDescent="0.25">
      <c r="A261" s="7" t="s">
        <v>757</v>
      </c>
      <c r="B261" s="7" t="s">
        <v>483</v>
      </c>
      <c r="C261" s="7" t="s">
        <v>481</v>
      </c>
      <c r="D261" s="7" t="s">
        <v>938</v>
      </c>
      <c r="E261" s="7" t="s">
        <v>929</v>
      </c>
      <c r="F261" s="8">
        <v>335184.02</v>
      </c>
      <c r="G261" s="15"/>
      <c r="H261" s="8">
        <f>SUM(OrderBal20[[#This Row],[Annual
(Actual)]:[Unpaid]])</f>
        <v>335184.02</v>
      </c>
    </row>
    <row r="262" spans="1:8" x14ac:dyDescent="0.25">
      <c r="A262" s="7" t="s">
        <v>758</v>
      </c>
      <c r="B262" s="7" t="s">
        <v>484</v>
      </c>
      <c r="C262" s="7" t="s">
        <v>485</v>
      </c>
      <c r="D262" s="7" t="s">
        <v>938</v>
      </c>
      <c r="E262" s="7" t="s">
        <v>929</v>
      </c>
      <c r="F262" s="8">
        <v>203673.60000000001</v>
      </c>
      <c r="G262" s="15"/>
      <c r="H262" s="8">
        <f>SUM(OrderBal20[[#This Row],[Annual
(Actual)]:[Unpaid]])</f>
        <v>203673.60000000001</v>
      </c>
    </row>
    <row r="263" spans="1:8" s="21" customFormat="1" ht="13" x14ac:dyDescent="0.3">
      <c r="A263" s="7" t="s">
        <v>785</v>
      </c>
      <c r="B263" s="7" t="s">
        <v>786</v>
      </c>
      <c r="C263" s="7" t="s">
        <v>787</v>
      </c>
      <c r="D263" s="7" t="s">
        <v>913</v>
      </c>
      <c r="E263" s="7" t="s">
        <v>881</v>
      </c>
      <c r="F263" s="8">
        <v>0.01</v>
      </c>
      <c r="G263" s="15"/>
      <c r="H263" s="8">
        <f>SUM(OrderBal20[[#This Row],[Annual
(Actual)]:[Unpaid]])</f>
        <v>0.01</v>
      </c>
    </row>
    <row r="264" spans="1:8" x14ac:dyDescent="0.25">
      <c r="A264" s="7" t="s">
        <v>759</v>
      </c>
      <c r="B264" s="7" t="s">
        <v>486</v>
      </c>
      <c r="C264" s="7" t="s">
        <v>487</v>
      </c>
      <c r="D264" s="7" t="s">
        <v>938</v>
      </c>
      <c r="E264" s="7" t="s">
        <v>929</v>
      </c>
      <c r="F264" s="8">
        <v>174998.8</v>
      </c>
      <c r="G264" s="15"/>
      <c r="H264" s="8">
        <f>SUM(OrderBal20[[#This Row],[Annual
(Actual)]:[Unpaid]])</f>
        <v>174998.8</v>
      </c>
    </row>
    <row r="265" spans="1:8" x14ac:dyDescent="0.25">
      <c r="A265" s="7" t="s">
        <v>760</v>
      </c>
      <c r="B265" s="7" t="s">
        <v>488</v>
      </c>
      <c r="C265" s="7" t="s">
        <v>487</v>
      </c>
      <c r="D265" s="7" t="s">
        <v>12</v>
      </c>
      <c r="E265" s="7" t="s">
        <v>929</v>
      </c>
      <c r="F265" s="8">
        <v>223963.16</v>
      </c>
      <c r="G265" s="15"/>
      <c r="H265" s="8">
        <f>SUM(OrderBal20[[#This Row],[Annual
(Actual)]:[Unpaid]])</f>
        <v>223963.16</v>
      </c>
    </row>
    <row r="266" spans="1:8" x14ac:dyDescent="0.25">
      <c r="A266" s="7" t="s">
        <v>761</v>
      </c>
      <c r="B266" s="7" t="s">
        <v>489</v>
      </c>
      <c r="C266" s="7" t="s">
        <v>487</v>
      </c>
      <c r="D266" s="7" t="s">
        <v>938</v>
      </c>
      <c r="E266" s="7" t="s">
        <v>929</v>
      </c>
      <c r="F266" s="8">
        <v>229275</v>
      </c>
      <c r="G266" s="15"/>
      <c r="H266" s="8">
        <f>SUM(OrderBal20[[#This Row],[Annual
(Actual)]:[Unpaid]])</f>
        <v>229275</v>
      </c>
    </row>
    <row r="267" spans="1:8" x14ac:dyDescent="0.25">
      <c r="A267" s="7" t="s">
        <v>762</v>
      </c>
      <c r="B267" s="7" t="s">
        <v>490</v>
      </c>
      <c r="C267" s="7" t="s">
        <v>491</v>
      </c>
      <c r="D267" s="7" t="s">
        <v>942</v>
      </c>
      <c r="E267" s="7" t="s">
        <v>929</v>
      </c>
      <c r="F267" s="8">
        <v>820806.42</v>
      </c>
      <c r="G267" s="15"/>
      <c r="H267" s="8">
        <f>SUM(OrderBal20[[#This Row],[Annual
(Actual)]:[Unpaid]])</f>
        <v>820806.42</v>
      </c>
    </row>
    <row r="268" spans="1:8" x14ac:dyDescent="0.25">
      <c r="A268" s="7" t="s">
        <v>763</v>
      </c>
      <c r="B268" s="7" t="s">
        <v>764</v>
      </c>
      <c r="C268" s="7" t="s">
        <v>765</v>
      </c>
      <c r="D268" s="7" t="s">
        <v>913</v>
      </c>
      <c r="E268" s="7" t="s">
        <v>929</v>
      </c>
      <c r="F268" s="8">
        <v>-0.04</v>
      </c>
      <c r="G268" s="15"/>
      <c r="H268" s="8">
        <f>SUM(OrderBal20[[#This Row],[Annual
(Actual)]:[Unpaid]])</f>
        <v>-0.04</v>
      </c>
    </row>
    <row r="269" spans="1:8" x14ac:dyDescent="0.25">
      <c r="A269" s="7" t="s">
        <v>766</v>
      </c>
      <c r="B269" s="7" t="s">
        <v>492</v>
      </c>
      <c r="C269" s="7" t="s">
        <v>493</v>
      </c>
      <c r="D269" s="7" t="s">
        <v>938</v>
      </c>
      <c r="E269" s="7" t="s">
        <v>929</v>
      </c>
      <c r="F269" s="8">
        <v>174166.95</v>
      </c>
      <c r="G269" s="15"/>
      <c r="H269" s="8">
        <f>SUM(OrderBal20[[#This Row],[Annual
(Actual)]:[Unpaid]])</f>
        <v>174166.95</v>
      </c>
    </row>
    <row r="270" spans="1:8" x14ac:dyDescent="0.25">
      <c r="A270" s="7" t="s">
        <v>846</v>
      </c>
      <c r="B270" s="7" t="s">
        <v>847</v>
      </c>
      <c r="C270" s="7" t="s">
        <v>848</v>
      </c>
      <c r="D270" s="7" t="s">
        <v>938</v>
      </c>
      <c r="E270" s="7" t="s">
        <v>849</v>
      </c>
      <c r="F270" s="8">
        <v>681038.29</v>
      </c>
      <c r="G270" s="15"/>
      <c r="H270" s="8">
        <f>SUM(OrderBal20[[#This Row],[Annual
(Actual)]:[Unpaid]])</f>
        <v>681038.29</v>
      </c>
    </row>
    <row r="271" spans="1:8" s="21" customFormat="1" ht="13" x14ac:dyDescent="0.3">
      <c r="A271" s="7" t="s">
        <v>768</v>
      </c>
      <c r="B271" s="7" t="s">
        <v>496</v>
      </c>
      <c r="C271" s="7" t="s">
        <v>497</v>
      </c>
      <c r="D271" s="7" t="s">
        <v>938</v>
      </c>
      <c r="E271" s="7" t="s">
        <v>498</v>
      </c>
      <c r="F271" s="8">
        <v>95019.31</v>
      </c>
      <c r="G271" s="15"/>
      <c r="H271" s="8">
        <f>SUM(OrderBal20[[#This Row],[Annual
(Actual)]:[Unpaid]])</f>
        <v>95019.31</v>
      </c>
    </row>
    <row r="272" spans="1:8" x14ac:dyDescent="0.25">
      <c r="A272" s="7" t="s">
        <v>788</v>
      </c>
      <c r="B272" s="7" t="s">
        <v>789</v>
      </c>
      <c r="C272" s="7" t="s">
        <v>790</v>
      </c>
      <c r="D272" s="7" t="s">
        <v>938</v>
      </c>
      <c r="E272" s="7" t="s">
        <v>881</v>
      </c>
      <c r="F272" s="8">
        <v>655331.6</v>
      </c>
      <c r="G272" s="15"/>
      <c r="H272" s="8">
        <f>SUM(OrderBal20[[#This Row],[Annual
(Actual)]:[Unpaid]])</f>
        <v>655331.6</v>
      </c>
    </row>
    <row r="273" spans="1:8" x14ac:dyDescent="0.25">
      <c r="A273" s="7" t="s">
        <v>769</v>
      </c>
      <c r="B273" s="7" t="s">
        <v>499</v>
      </c>
      <c r="C273" s="7" t="s">
        <v>500</v>
      </c>
      <c r="D273" s="7" t="s">
        <v>892</v>
      </c>
      <c r="E273" s="7" t="s">
        <v>881</v>
      </c>
      <c r="F273" s="8">
        <v>6303.28</v>
      </c>
      <c r="G273" s="15"/>
      <c r="H273" s="8">
        <f>SUM(OrderBal20[[#This Row],[Annual
(Actual)]:[Unpaid]])</f>
        <v>6303.28</v>
      </c>
    </row>
    <row r="274" spans="1:8" s="21" customFormat="1" ht="13" x14ac:dyDescent="0.3">
      <c r="A274" s="7" t="s">
        <v>943</v>
      </c>
      <c r="B274" s="7" t="s">
        <v>944</v>
      </c>
      <c r="C274" s="7" t="s">
        <v>945</v>
      </c>
      <c r="D274" s="7" t="s">
        <v>938</v>
      </c>
      <c r="E274" s="7" t="s">
        <v>929</v>
      </c>
      <c r="F274" s="8">
        <v>27138.02</v>
      </c>
      <c r="G274" s="15"/>
      <c r="H274" s="8">
        <f>SUM(OrderBal20[[#This Row],[Annual
(Actual)]:[Unpaid]])</f>
        <v>27138.02</v>
      </c>
    </row>
    <row r="275" spans="1:8" x14ac:dyDescent="0.25">
      <c r="A275" s="7" t="s">
        <v>791</v>
      </c>
      <c r="B275" s="7" t="s">
        <v>792</v>
      </c>
      <c r="C275" s="7" t="s">
        <v>793</v>
      </c>
      <c r="D275" s="7" t="s">
        <v>938</v>
      </c>
      <c r="E275" s="7" t="s">
        <v>929</v>
      </c>
      <c r="F275" s="8">
        <v>281160</v>
      </c>
      <c r="G275" s="15"/>
      <c r="H275" s="8">
        <f>SUM(OrderBal20[[#This Row],[Annual
(Actual)]:[Unpaid]])</f>
        <v>281160</v>
      </c>
    </row>
    <row r="276" spans="1:8" x14ac:dyDescent="0.25">
      <c r="A276" s="7" t="s">
        <v>770</v>
      </c>
      <c r="B276" s="7" t="s">
        <v>501</v>
      </c>
      <c r="C276" s="7" t="s">
        <v>502</v>
      </c>
      <c r="D276" s="7" t="s">
        <v>938</v>
      </c>
      <c r="E276" s="7" t="s">
        <v>929</v>
      </c>
      <c r="F276" s="8">
        <v>229172.49</v>
      </c>
      <c r="G276" s="15"/>
      <c r="H276" s="8">
        <f>SUM(OrderBal20[[#This Row],[Annual
(Actual)]:[Unpaid]])</f>
        <v>229172.49</v>
      </c>
    </row>
    <row r="277" spans="1:8" s="21" customFormat="1" ht="13" x14ac:dyDescent="0.3">
      <c r="A277" s="7" t="s">
        <v>771</v>
      </c>
      <c r="B277" s="7" t="s">
        <v>772</v>
      </c>
      <c r="C277" s="7" t="s">
        <v>773</v>
      </c>
      <c r="D277" s="7" t="s">
        <v>938</v>
      </c>
      <c r="E277" s="7" t="s">
        <v>929</v>
      </c>
      <c r="F277" s="8">
        <v>379741.71</v>
      </c>
      <c r="G277" s="15"/>
      <c r="H277" s="8">
        <f>SUM(OrderBal20[[#This Row],[Annual
(Actual)]:[Unpaid]])</f>
        <v>379741.71</v>
      </c>
    </row>
    <row r="278" spans="1:8" s="21" customFormat="1" ht="13" x14ac:dyDescent="0.3">
      <c r="A278" s="7" t="s">
        <v>774</v>
      </c>
      <c r="B278" s="7" t="s">
        <v>775</v>
      </c>
      <c r="C278" s="7" t="s">
        <v>776</v>
      </c>
      <c r="D278" s="7" t="s">
        <v>938</v>
      </c>
      <c r="E278" s="7" t="s">
        <v>929</v>
      </c>
      <c r="F278" s="8">
        <v>325214.18</v>
      </c>
      <c r="G278" s="15"/>
      <c r="H278" s="8">
        <f>SUM(OrderBal20[[#This Row],[Annual
(Actual)]:[Unpaid]])</f>
        <v>325214.18</v>
      </c>
    </row>
    <row r="279" spans="1:8" s="21" customFormat="1" ht="13" x14ac:dyDescent="0.3">
      <c r="A279" s="7" t="s">
        <v>885</v>
      </c>
      <c r="B279" s="7" t="s">
        <v>886</v>
      </c>
      <c r="C279" s="7" t="s">
        <v>887</v>
      </c>
      <c r="D279" s="7" t="s">
        <v>938</v>
      </c>
      <c r="E279" s="7" t="s">
        <v>929</v>
      </c>
      <c r="F279" s="8">
        <v>378400.68</v>
      </c>
      <c r="G279" s="22"/>
      <c r="H279" s="8">
        <f>SUM(OrderBal20[[#This Row],[Annual
(Actual)]:[Unpaid]])</f>
        <v>378400.68</v>
      </c>
    </row>
    <row r="280" spans="1:8" s="21" customFormat="1" ht="13" x14ac:dyDescent="0.3">
      <c r="A280" s="7" t="s">
        <v>794</v>
      </c>
      <c r="B280" s="7" t="s">
        <v>795</v>
      </c>
      <c r="C280" s="7" t="s">
        <v>796</v>
      </c>
      <c r="D280" s="7" t="s">
        <v>938</v>
      </c>
      <c r="E280" s="7" t="s">
        <v>929</v>
      </c>
      <c r="F280" s="8">
        <v>2467629.75</v>
      </c>
      <c r="G280" s="22"/>
      <c r="H280" s="8">
        <f>SUM(OrderBal20[[#This Row],[Annual
(Actual)]:[Unpaid]])</f>
        <v>2467629.75</v>
      </c>
    </row>
    <row r="281" spans="1:8" s="21" customFormat="1" ht="13" x14ac:dyDescent="0.3">
      <c r="A281" s="7" t="s">
        <v>800</v>
      </c>
      <c r="B281" s="7" t="s">
        <v>801</v>
      </c>
      <c r="C281" s="7" t="s">
        <v>802</v>
      </c>
      <c r="D281" s="7" t="s">
        <v>938</v>
      </c>
      <c r="E281" s="7" t="s">
        <v>929</v>
      </c>
      <c r="F281" s="8">
        <v>3029853.55</v>
      </c>
      <c r="G281" s="22"/>
      <c r="H281" s="8">
        <f>SUM(OrderBal20[[#This Row],[Annual
(Actual)]:[Unpaid]])</f>
        <v>3029853.55</v>
      </c>
    </row>
    <row r="282" spans="1:8" s="21" customFormat="1" ht="13" x14ac:dyDescent="0.3">
      <c r="A282" s="7" t="s">
        <v>803</v>
      </c>
      <c r="B282" s="7" t="s">
        <v>804</v>
      </c>
      <c r="C282" s="7" t="s">
        <v>805</v>
      </c>
      <c r="D282" s="7" t="s">
        <v>938</v>
      </c>
      <c r="E282" s="7" t="s">
        <v>929</v>
      </c>
      <c r="F282" s="8">
        <v>546172.31999999995</v>
      </c>
      <c r="G282" s="22"/>
      <c r="H282" s="8">
        <f>SUM(OrderBal20[[#This Row],[Annual
(Actual)]:[Unpaid]])</f>
        <v>546172.31999999995</v>
      </c>
    </row>
    <row r="283" spans="1:8" x14ac:dyDescent="0.25">
      <c r="A283" s="7" t="s">
        <v>832</v>
      </c>
      <c r="B283" s="7" t="s">
        <v>833</v>
      </c>
      <c r="C283" s="7" t="s">
        <v>834</v>
      </c>
      <c r="D283" s="7" t="s">
        <v>938</v>
      </c>
      <c r="E283" s="7" t="s">
        <v>929</v>
      </c>
      <c r="F283" s="8">
        <v>797433.38</v>
      </c>
      <c r="G283" s="22"/>
      <c r="H283" s="8">
        <f>SUM(OrderBal20[[#This Row],[Annual
(Actual)]:[Unpaid]])</f>
        <v>797433.38</v>
      </c>
    </row>
    <row r="284" spans="1:8" x14ac:dyDescent="0.25">
      <c r="A284" s="7" t="s">
        <v>806</v>
      </c>
      <c r="B284" s="7" t="s">
        <v>807</v>
      </c>
      <c r="C284" s="7" t="s">
        <v>808</v>
      </c>
      <c r="D284" s="7" t="s">
        <v>938</v>
      </c>
      <c r="E284" s="7" t="s">
        <v>929</v>
      </c>
      <c r="F284" s="8">
        <v>346243.74</v>
      </c>
      <c r="G284" s="22"/>
      <c r="H284" s="8">
        <f>SUM(OrderBal20[[#This Row],[Annual
(Actual)]:[Unpaid]])</f>
        <v>346243.74</v>
      </c>
    </row>
    <row r="285" spans="1:8" x14ac:dyDescent="0.25">
      <c r="A285" s="7" t="s">
        <v>809</v>
      </c>
      <c r="B285" s="7" t="s">
        <v>810</v>
      </c>
      <c r="C285" s="7" t="s">
        <v>811</v>
      </c>
      <c r="D285" s="7" t="s">
        <v>938</v>
      </c>
      <c r="E285" s="7" t="s">
        <v>929</v>
      </c>
      <c r="F285" s="8">
        <v>53637.64</v>
      </c>
      <c r="G285" s="22"/>
      <c r="H285" s="8">
        <f>SUM(OrderBal20[[#This Row],[Annual
(Actual)]:[Unpaid]])</f>
        <v>53637.64</v>
      </c>
    </row>
    <row r="286" spans="1:8" x14ac:dyDescent="0.25">
      <c r="A286" s="7" t="s">
        <v>835</v>
      </c>
      <c r="B286" s="7" t="s">
        <v>836</v>
      </c>
      <c r="C286" s="7" t="s">
        <v>837</v>
      </c>
      <c r="D286" s="7" t="s">
        <v>938</v>
      </c>
      <c r="E286" s="7" t="s">
        <v>929</v>
      </c>
      <c r="F286" s="8">
        <v>199505.43</v>
      </c>
      <c r="G286" s="22"/>
      <c r="H286" s="8">
        <f>SUM(OrderBal20[[#This Row],[Annual
(Actual)]:[Unpaid]])</f>
        <v>199505.43</v>
      </c>
    </row>
    <row r="287" spans="1:8" x14ac:dyDescent="0.25">
      <c r="A287" s="7" t="s">
        <v>850</v>
      </c>
      <c r="B287" s="7" t="s">
        <v>851</v>
      </c>
      <c r="C287" s="7" t="s">
        <v>852</v>
      </c>
      <c r="D287" s="7" t="s">
        <v>938</v>
      </c>
      <c r="E287" s="7" t="s">
        <v>929</v>
      </c>
      <c r="F287" s="8">
        <v>33333.32</v>
      </c>
      <c r="G287" s="22"/>
      <c r="H287" s="8">
        <f>SUM(OrderBal20[[#This Row],[Annual
(Actual)]:[Unpaid]])</f>
        <v>33333.32</v>
      </c>
    </row>
    <row r="288" spans="1:8" x14ac:dyDescent="0.25">
      <c r="A288" s="7" t="s">
        <v>838</v>
      </c>
      <c r="B288" s="7" t="s">
        <v>839</v>
      </c>
      <c r="C288" s="7" t="s">
        <v>840</v>
      </c>
      <c r="D288" s="7" t="s">
        <v>938</v>
      </c>
      <c r="E288" s="7" t="s">
        <v>929</v>
      </c>
      <c r="F288" s="8">
        <v>284703.42</v>
      </c>
      <c r="G288" s="22"/>
      <c r="H288" s="8">
        <f>SUM(OrderBal20[[#This Row],[Annual
(Actual)]:[Unpaid]])</f>
        <v>284703.42</v>
      </c>
    </row>
    <row r="289" spans="1:8" s="21" customFormat="1" ht="13" x14ac:dyDescent="0.3">
      <c r="A289" s="7" t="s">
        <v>853</v>
      </c>
      <c r="B289" s="7" t="s">
        <v>854</v>
      </c>
      <c r="C289" s="7" t="s">
        <v>840</v>
      </c>
      <c r="D289" s="7" t="s">
        <v>938</v>
      </c>
      <c r="E289" s="7" t="s">
        <v>929</v>
      </c>
      <c r="F289" s="8">
        <v>33333.300000000003</v>
      </c>
      <c r="G289" s="22"/>
      <c r="H289" s="8">
        <f>SUM(OrderBal20[[#This Row],[Annual
(Actual)]:[Unpaid]])</f>
        <v>33333.300000000003</v>
      </c>
    </row>
    <row r="290" spans="1:8" x14ac:dyDescent="0.25">
      <c r="A290" s="7" t="s">
        <v>855</v>
      </c>
      <c r="B290" s="7" t="s">
        <v>856</v>
      </c>
      <c r="C290" s="7" t="s">
        <v>857</v>
      </c>
      <c r="D290" s="7" t="s">
        <v>938</v>
      </c>
      <c r="E290" s="7" t="s">
        <v>929</v>
      </c>
      <c r="F290" s="8">
        <v>412948.92</v>
      </c>
      <c r="G290" s="22"/>
      <c r="H290" s="8">
        <f>SUM(OrderBal20[[#This Row],[Annual
(Actual)]:[Unpaid]])</f>
        <v>412948.92</v>
      </c>
    </row>
    <row r="291" spans="1:8" s="21" customFormat="1" ht="13" x14ac:dyDescent="0.3">
      <c r="A291" s="7" t="s">
        <v>858</v>
      </c>
      <c r="B291" s="7" t="s">
        <v>859</v>
      </c>
      <c r="C291" s="7" t="s">
        <v>860</v>
      </c>
      <c r="D291" s="7" t="s">
        <v>938</v>
      </c>
      <c r="E291" s="7" t="s">
        <v>881</v>
      </c>
      <c r="F291" s="8">
        <v>27500</v>
      </c>
      <c r="G291" s="22"/>
      <c r="H291" s="8">
        <f>SUM(OrderBal20[[#This Row],[Annual
(Actual)]:[Unpaid]])</f>
        <v>27500</v>
      </c>
    </row>
    <row r="292" spans="1:8" s="21" customFormat="1" ht="13" x14ac:dyDescent="0.3">
      <c r="A292" s="7" t="s">
        <v>861</v>
      </c>
      <c r="B292" s="7" t="s">
        <v>862</v>
      </c>
      <c r="C292" s="7" t="s">
        <v>863</v>
      </c>
      <c r="D292" s="7" t="s">
        <v>938</v>
      </c>
      <c r="E292" s="7" t="s">
        <v>929</v>
      </c>
      <c r="F292" s="8">
        <v>-52620</v>
      </c>
      <c r="G292" s="22"/>
      <c r="H292" s="8">
        <f>SUM(OrderBal20[[#This Row],[Annual
(Actual)]:[Unpaid]])</f>
        <v>-52620</v>
      </c>
    </row>
    <row r="293" spans="1:8" s="21" customFormat="1" ht="13" x14ac:dyDescent="0.3">
      <c r="A293" s="7" t="s">
        <v>864</v>
      </c>
      <c r="B293" s="7" t="s">
        <v>865</v>
      </c>
      <c r="C293" s="7" t="s">
        <v>866</v>
      </c>
      <c r="D293" s="7" t="s">
        <v>938</v>
      </c>
      <c r="E293" s="7" t="s">
        <v>881</v>
      </c>
      <c r="F293" s="8">
        <v>24999.99</v>
      </c>
      <c r="G293" s="22"/>
      <c r="H293" s="8">
        <f>SUM(OrderBal20[[#This Row],[Annual
(Actual)]:[Unpaid]])</f>
        <v>24999.99</v>
      </c>
    </row>
    <row r="294" spans="1:8" s="21" customFormat="1" ht="13" x14ac:dyDescent="0.3">
      <c r="A294" s="7" t="s">
        <v>871</v>
      </c>
      <c r="B294" s="7" t="s">
        <v>872</v>
      </c>
      <c r="C294" s="7" t="s">
        <v>873</v>
      </c>
      <c r="D294" s="7" t="s">
        <v>938</v>
      </c>
      <c r="E294" s="7" t="s">
        <v>929</v>
      </c>
      <c r="F294" s="8">
        <v>193054.51</v>
      </c>
      <c r="G294" s="22"/>
      <c r="H294" s="8">
        <f>SUM(OrderBal20[[#This Row],[Annual
(Actual)]:[Unpaid]])</f>
        <v>193054.51</v>
      </c>
    </row>
    <row r="295" spans="1:8" s="21" customFormat="1" ht="13" x14ac:dyDescent="0.3">
      <c r="A295" s="7" t="s">
        <v>874</v>
      </c>
      <c r="B295" s="7" t="s">
        <v>875</v>
      </c>
      <c r="C295" s="7" t="s">
        <v>876</v>
      </c>
      <c r="D295" s="7" t="s">
        <v>938</v>
      </c>
      <c r="E295" s="7" t="s">
        <v>881</v>
      </c>
      <c r="F295" s="8">
        <v>-676.86</v>
      </c>
      <c r="G295" s="22"/>
      <c r="H295" s="8">
        <f>SUM(OrderBal20[[#This Row],[Annual
(Actual)]:[Unpaid]])</f>
        <v>-676.86</v>
      </c>
    </row>
    <row r="296" spans="1:8" s="21" customFormat="1" ht="13" x14ac:dyDescent="0.3">
      <c r="A296" s="7" t="s">
        <v>877</v>
      </c>
      <c r="B296" s="7" t="s">
        <v>878</v>
      </c>
      <c r="C296" s="7" t="s">
        <v>879</v>
      </c>
      <c r="D296" s="7" t="s">
        <v>938</v>
      </c>
      <c r="E296" s="7" t="s">
        <v>929</v>
      </c>
      <c r="F296" s="8">
        <v>34698.36</v>
      </c>
      <c r="G296" s="22"/>
      <c r="H296" s="8">
        <f>SUM(OrderBal20[[#This Row],[Annual
(Actual)]:[Unpaid]])</f>
        <v>34698.36</v>
      </c>
    </row>
    <row r="297" spans="1:8" s="21" customFormat="1" ht="13" x14ac:dyDescent="0.3">
      <c r="A297" s="7" t="s">
        <v>895</v>
      </c>
      <c r="B297" s="7" t="s">
        <v>896</v>
      </c>
      <c r="C297" s="7" t="s">
        <v>897</v>
      </c>
      <c r="D297" s="7" t="s">
        <v>938</v>
      </c>
      <c r="E297" s="7" t="s">
        <v>929</v>
      </c>
      <c r="F297" s="8">
        <v>85597.9</v>
      </c>
      <c r="G297" s="22"/>
      <c r="H297" s="8">
        <f>SUM(OrderBal20[[#This Row],[Annual
(Actual)]:[Unpaid]])</f>
        <v>85597.9</v>
      </c>
    </row>
    <row r="298" spans="1:8" s="21" customFormat="1" ht="13" x14ac:dyDescent="0.3">
      <c r="A298" s="7" t="s">
        <v>888</v>
      </c>
      <c r="B298" s="7" t="s">
        <v>889</v>
      </c>
      <c r="C298" s="7" t="s">
        <v>890</v>
      </c>
      <c r="D298" s="7" t="s">
        <v>938</v>
      </c>
      <c r="E298" s="7" t="s">
        <v>929</v>
      </c>
      <c r="F298" s="8">
        <v>113156.55</v>
      </c>
      <c r="G298" s="22"/>
      <c r="H298" s="8">
        <f>SUM(OrderBal20[[#This Row],[Annual
(Actual)]:[Unpaid]])</f>
        <v>113156.55</v>
      </c>
    </row>
    <row r="299" spans="1:8" s="21" customFormat="1" ht="13" x14ac:dyDescent="0.3">
      <c r="A299" s="7" t="s">
        <v>898</v>
      </c>
      <c r="B299" s="7" t="s">
        <v>899</v>
      </c>
      <c r="C299" s="7" t="s">
        <v>900</v>
      </c>
      <c r="D299" s="7" t="s">
        <v>938</v>
      </c>
      <c r="E299" s="7" t="s">
        <v>929</v>
      </c>
      <c r="F299" s="8">
        <v>79966.59</v>
      </c>
      <c r="G299" s="22"/>
      <c r="H299" s="8">
        <f>SUM(OrderBal20[[#This Row],[Annual
(Actual)]:[Unpaid]])</f>
        <v>79966.59</v>
      </c>
    </row>
    <row r="300" spans="1:8" s="21" customFormat="1" ht="13" x14ac:dyDescent="0.3">
      <c r="A300" s="7" t="s">
        <v>934</v>
      </c>
      <c r="B300" s="7" t="s">
        <v>935</v>
      </c>
      <c r="C300" s="7" t="s">
        <v>936</v>
      </c>
      <c r="D300" s="7" t="s">
        <v>938</v>
      </c>
      <c r="E300" s="7" t="s">
        <v>929</v>
      </c>
      <c r="F300" s="8">
        <v>341193.29</v>
      </c>
      <c r="G300" s="22"/>
      <c r="H300" s="8">
        <f>SUM(OrderBal20[[#This Row],[Annual
(Actual)]:[Unpaid]])</f>
        <v>341193.29</v>
      </c>
    </row>
    <row r="301" spans="1:8" s="21" customFormat="1" ht="13" x14ac:dyDescent="0.3">
      <c r="A301" s="7" t="s">
        <v>904</v>
      </c>
      <c r="B301" s="7" t="s">
        <v>905</v>
      </c>
      <c r="C301" s="7" t="s">
        <v>906</v>
      </c>
      <c r="D301" s="7" t="s">
        <v>913</v>
      </c>
      <c r="E301" s="7" t="s">
        <v>929</v>
      </c>
      <c r="F301" s="8">
        <v>327174.78000000003</v>
      </c>
      <c r="G301" s="22"/>
      <c r="H301" s="8">
        <f>SUM(OrderBal20[[#This Row],[Annual
(Actual)]:[Unpaid]])</f>
        <v>327174.78000000003</v>
      </c>
    </row>
    <row r="302" spans="1:8" s="21" customFormat="1" ht="13" x14ac:dyDescent="0.3">
      <c r="A302" s="7" t="s">
        <v>907</v>
      </c>
      <c r="B302" s="7" t="s">
        <v>908</v>
      </c>
      <c r="C302" s="7" t="s">
        <v>909</v>
      </c>
      <c r="D302" s="7" t="s">
        <v>913</v>
      </c>
      <c r="E302" s="7" t="s">
        <v>910</v>
      </c>
      <c r="F302" s="8">
        <v>756000</v>
      </c>
      <c r="G302" s="22"/>
      <c r="H302" s="8">
        <f>SUM(OrderBal20[[#This Row],[Annual
(Actual)]:[Unpaid]])</f>
        <v>756000</v>
      </c>
    </row>
    <row r="303" spans="1:8" x14ac:dyDescent="0.25">
      <c r="A303" s="7" t="s">
        <v>922</v>
      </c>
      <c r="B303" s="7" t="s">
        <v>923</v>
      </c>
      <c r="C303" s="7" t="s">
        <v>924</v>
      </c>
      <c r="D303" s="7" t="s">
        <v>938</v>
      </c>
      <c r="E303" s="7" t="s">
        <v>881</v>
      </c>
      <c r="F303" s="8">
        <v>167875.47</v>
      </c>
      <c r="G303" s="22"/>
      <c r="H303" s="8">
        <f>SUM(OrderBal20[[#This Row],[Annual
(Actual)]:[Unpaid]])</f>
        <v>167875.47</v>
      </c>
    </row>
    <row r="304" spans="1:8" x14ac:dyDescent="0.25">
      <c r="A304" s="7" t="s">
        <v>925</v>
      </c>
      <c r="B304" s="7" t="s">
        <v>926</v>
      </c>
      <c r="C304" s="7" t="s">
        <v>927</v>
      </c>
      <c r="D304" s="7" t="s">
        <v>933</v>
      </c>
      <c r="E304" s="7" t="s">
        <v>929</v>
      </c>
      <c r="F304" s="8">
        <v>368492.15</v>
      </c>
      <c r="G304" s="22"/>
      <c r="H304" s="8">
        <f>SUM(OrderBal20[[#This Row],[Annual
(Actual)]:[Unpaid]])</f>
        <v>368492.15</v>
      </c>
    </row>
    <row r="305" spans="1:8" s="21" customFormat="1" ht="13" x14ac:dyDescent="0.3">
      <c r="A305" s="7" t="s">
        <v>946</v>
      </c>
      <c r="B305" s="7" t="s">
        <v>947</v>
      </c>
      <c r="C305" s="7" t="s">
        <v>948</v>
      </c>
      <c r="D305" s="7" t="s">
        <v>938</v>
      </c>
      <c r="E305" s="7" t="s">
        <v>949</v>
      </c>
      <c r="F305" s="16">
        <v>484165.52</v>
      </c>
      <c r="G305" s="22"/>
      <c r="H305" s="8">
        <f>SUM(OrderBal20[[#This Row],[Annual
(Actual)]:[Unpaid]])</f>
        <v>484165.52</v>
      </c>
    </row>
    <row r="306" spans="1:8" x14ac:dyDescent="0.25">
      <c r="A306" s="17"/>
      <c r="B306" s="17"/>
      <c r="C306" s="18"/>
      <c r="D306" s="19"/>
      <c r="E306" s="17"/>
      <c r="F306" s="20">
        <f>SUBTOTAL(109,OrderBal20[Annual
(Actual)])</f>
        <v>164690852.62</v>
      </c>
      <c r="G306" s="20">
        <f>SUBTOTAL(109,OrderBal20[Unpaid])</f>
        <v>0</v>
      </c>
      <c r="H306" s="20">
        <f>SUBTOTAL(109,OrderBal20[Bal as of 05/31/2023])</f>
        <v>164690852.62</v>
      </c>
    </row>
    <row r="307" spans="1:8" ht="13" x14ac:dyDescent="0.3">
      <c r="A307" s="30" t="s">
        <v>919</v>
      </c>
      <c r="B307" s="30"/>
      <c r="C307" s="30"/>
      <c r="D307" s="30"/>
      <c r="E307" s="30"/>
      <c r="F307" s="30"/>
      <c r="G307" s="31"/>
      <c r="H307" s="32"/>
    </row>
    <row r="310" spans="1:8" s="21" customFormat="1" ht="13" x14ac:dyDescent="0.3">
      <c r="A310"/>
      <c r="B310"/>
      <c r="C310"/>
      <c r="D310"/>
      <c r="E310"/>
      <c r="F310"/>
      <c r="G310"/>
      <c r="H310"/>
    </row>
  </sheetData>
  <pageMargins left="0" right="0" top="0.25" bottom="0.25" header="0.3" footer="0.3"/>
  <pageSetup paperSize="5" fitToHeight="0" orientation="landscape" r:id="rId1"/>
  <headerFooter>
    <oddHeader>&amp;RFERC-TO21_DR_SixCities-PGE-01-AU.21_Atch02</oddHeader>
  </headerFooter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7A6D5B-8583-4210-949C-D3A28450867D}">
  <sheetPr>
    <pageSetUpPr fitToPage="1"/>
  </sheetPr>
  <dimension ref="A1:H310"/>
  <sheetViews>
    <sheetView tabSelected="1" topLeftCell="A69" zoomScaleNormal="100" workbookViewId="0">
      <selection activeCell="C28" sqref="C28"/>
    </sheetView>
  </sheetViews>
  <sheetFormatPr defaultRowHeight="12.5" outlineLevelCol="1" x14ac:dyDescent="0.25"/>
  <cols>
    <col min="1" max="1" width="11" customWidth="1"/>
    <col min="2" max="2" width="37" bestFit="1" customWidth="1"/>
    <col min="3" max="3" width="15.7265625" customWidth="1"/>
    <col min="4" max="4" width="14.7265625" customWidth="1" outlineLevel="1"/>
    <col min="5" max="5" width="28.7265625" customWidth="1" outlineLevel="1"/>
    <col min="6" max="6" width="16.7265625" customWidth="1"/>
    <col min="7" max="7" width="16.1796875" customWidth="1" outlineLevel="1"/>
    <col min="8" max="8" width="20" customWidth="1"/>
    <col min="9" max="9" width="14" bestFit="1" customWidth="1"/>
  </cols>
  <sheetData>
    <row r="1" spans="1:8" s="1" customFormat="1" ht="20" x14ac:dyDescent="0.25">
      <c r="B1"/>
      <c r="F1" s="2" t="s">
        <v>0</v>
      </c>
      <c r="G1" s="2" t="s">
        <v>1</v>
      </c>
      <c r="H1" s="2" t="s">
        <v>2</v>
      </c>
    </row>
    <row r="4" spans="1:8" s="21" customFormat="1" ht="13" x14ac:dyDescent="0.3">
      <c r="A4" s="3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5" t="s">
        <v>8</v>
      </c>
      <c r="G4" s="4" t="s">
        <v>9</v>
      </c>
      <c r="H4" s="6" t="s">
        <v>932</v>
      </c>
    </row>
    <row r="5" spans="1:8" s="21" customFormat="1" ht="13" x14ac:dyDescent="0.3">
      <c r="A5" s="7" t="s">
        <v>503</v>
      </c>
      <c r="B5" s="7" t="s">
        <v>10</v>
      </c>
      <c r="C5" s="7" t="s">
        <v>11</v>
      </c>
      <c r="D5" s="7" t="s">
        <v>933</v>
      </c>
      <c r="E5" s="7" t="s">
        <v>929</v>
      </c>
      <c r="F5" s="8">
        <v>1282350.6399999999</v>
      </c>
      <c r="G5" s="9"/>
      <c r="H5" s="8">
        <f>SUM(OrderBal19[[#This Row],[Annual
(Actual)]:[Unpaid]])</f>
        <v>1282350.6399999999</v>
      </c>
    </row>
    <row r="6" spans="1:8" s="21" customFormat="1" ht="13" x14ac:dyDescent="0.3">
      <c r="A6" s="7" t="s">
        <v>505</v>
      </c>
      <c r="B6" s="7" t="s">
        <v>14</v>
      </c>
      <c r="C6" s="7" t="s">
        <v>15</v>
      </c>
      <c r="D6" s="7" t="s">
        <v>933</v>
      </c>
      <c r="E6" s="7" t="s">
        <v>929</v>
      </c>
      <c r="F6" s="8">
        <v>963937.56</v>
      </c>
      <c r="G6" s="9"/>
      <c r="H6" s="8">
        <f>SUM(OrderBal19[[#This Row],[Annual
(Actual)]:[Unpaid]])</f>
        <v>963937.56</v>
      </c>
    </row>
    <row r="7" spans="1:8" x14ac:dyDescent="0.25">
      <c r="A7" s="7" t="s">
        <v>506</v>
      </c>
      <c r="B7" s="7" t="s">
        <v>16</v>
      </c>
      <c r="C7" s="7" t="s">
        <v>17</v>
      </c>
      <c r="D7" s="7" t="s">
        <v>933</v>
      </c>
      <c r="E7" s="7" t="s">
        <v>929</v>
      </c>
      <c r="F7" s="8">
        <v>124918.79</v>
      </c>
      <c r="G7" s="9"/>
      <c r="H7" s="8">
        <f>SUM(OrderBal19[[#This Row],[Annual
(Actual)]:[Unpaid]])</f>
        <v>124918.79</v>
      </c>
    </row>
    <row r="8" spans="1:8" s="21" customFormat="1" ht="13" x14ac:dyDescent="0.3">
      <c r="A8" s="7" t="s">
        <v>507</v>
      </c>
      <c r="B8" s="7" t="s">
        <v>18</v>
      </c>
      <c r="C8" s="7" t="s">
        <v>19</v>
      </c>
      <c r="D8" s="7" t="s">
        <v>933</v>
      </c>
      <c r="E8" s="7" t="s">
        <v>929</v>
      </c>
      <c r="F8" s="8">
        <v>457950</v>
      </c>
      <c r="G8" s="9"/>
      <c r="H8" s="8">
        <f>SUM(OrderBal19[[#This Row],[Annual
(Actual)]:[Unpaid]])</f>
        <v>457950</v>
      </c>
    </row>
    <row r="9" spans="1:8" x14ac:dyDescent="0.25">
      <c r="A9" s="7" t="s">
        <v>508</v>
      </c>
      <c r="B9" s="7" t="s">
        <v>20</v>
      </c>
      <c r="C9" s="7" t="s">
        <v>21</v>
      </c>
      <c r="D9" s="7" t="s">
        <v>933</v>
      </c>
      <c r="E9" s="7" t="s">
        <v>929</v>
      </c>
      <c r="F9" s="8">
        <v>94829.119999999995</v>
      </c>
      <c r="G9" s="9"/>
      <c r="H9" s="8">
        <f>SUM(OrderBal19[[#This Row],[Annual
(Actual)]:[Unpaid]])</f>
        <v>94829.119999999995</v>
      </c>
    </row>
    <row r="10" spans="1:8" s="21" customFormat="1" ht="13" x14ac:dyDescent="0.3">
      <c r="A10" s="7" t="s">
        <v>509</v>
      </c>
      <c r="B10" s="7" t="s">
        <v>22</v>
      </c>
      <c r="C10" s="7" t="s">
        <v>23</v>
      </c>
      <c r="D10" s="7" t="s">
        <v>933</v>
      </c>
      <c r="E10" s="7" t="s">
        <v>929</v>
      </c>
      <c r="F10" s="8">
        <v>1004303.15</v>
      </c>
      <c r="G10" s="9"/>
      <c r="H10" s="8">
        <f>SUM(OrderBal19[[#This Row],[Annual
(Actual)]:[Unpaid]])</f>
        <v>1004303.15</v>
      </c>
    </row>
    <row r="11" spans="1:8" x14ac:dyDescent="0.25">
      <c r="A11" s="7" t="s">
        <v>510</v>
      </c>
      <c r="B11" s="7" t="s">
        <v>24</v>
      </c>
      <c r="C11" s="7" t="s">
        <v>25</v>
      </c>
      <c r="D11" s="7" t="s">
        <v>26</v>
      </c>
      <c r="E11" s="7" t="s">
        <v>929</v>
      </c>
      <c r="F11" s="8">
        <v>0.01</v>
      </c>
      <c r="G11" s="9"/>
      <c r="H11" s="8">
        <f>SUM(OrderBal19[[#This Row],[Annual
(Actual)]:[Unpaid]])</f>
        <v>0.01</v>
      </c>
    </row>
    <row r="12" spans="1:8" x14ac:dyDescent="0.25">
      <c r="A12" s="7" t="s">
        <v>511</v>
      </c>
      <c r="B12" s="7" t="s">
        <v>27</v>
      </c>
      <c r="C12" s="7" t="s">
        <v>28</v>
      </c>
      <c r="D12" s="7" t="s">
        <v>933</v>
      </c>
      <c r="E12" s="7" t="s">
        <v>929</v>
      </c>
      <c r="F12" s="8">
        <v>1564358.38</v>
      </c>
      <c r="G12" s="9"/>
      <c r="H12" s="8">
        <f>SUM(OrderBal19[[#This Row],[Annual
(Actual)]:[Unpaid]])</f>
        <v>1564358.38</v>
      </c>
    </row>
    <row r="13" spans="1:8" x14ac:dyDescent="0.25">
      <c r="A13" s="7" t="s">
        <v>512</v>
      </c>
      <c r="B13" s="7" t="s">
        <v>29</v>
      </c>
      <c r="C13" s="7" t="s">
        <v>30</v>
      </c>
      <c r="D13" s="7" t="s">
        <v>933</v>
      </c>
      <c r="E13" s="7" t="s">
        <v>929</v>
      </c>
      <c r="F13" s="8">
        <v>3268270.42</v>
      </c>
      <c r="G13" s="9"/>
      <c r="H13" s="8">
        <f>SUM(OrderBal19[[#This Row],[Annual
(Actual)]:[Unpaid]])</f>
        <v>3268270.42</v>
      </c>
    </row>
    <row r="14" spans="1:8" x14ac:dyDescent="0.25">
      <c r="A14" s="7" t="s">
        <v>513</v>
      </c>
      <c r="B14" s="7" t="s">
        <v>31</v>
      </c>
      <c r="C14" s="7" t="s">
        <v>32</v>
      </c>
      <c r="D14" s="7" t="s">
        <v>933</v>
      </c>
      <c r="E14" s="7" t="s">
        <v>929</v>
      </c>
      <c r="F14" s="8">
        <v>333167.67</v>
      </c>
      <c r="G14" s="9"/>
      <c r="H14" s="8">
        <f>SUM(OrderBal19[[#This Row],[Annual
(Actual)]:[Unpaid]])</f>
        <v>333167.67</v>
      </c>
    </row>
    <row r="15" spans="1:8" x14ac:dyDescent="0.25">
      <c r="A15" s="7" t="s">
        <v>514</v>
      </c>
      <c r="B15" s="7" t="s">
        <v>33</v>
      </c>
      <c r="C15" s="7" t="s">
        <v>34</v>
      </c>
      <c r="D15" s="7" t="s">
        <v>933</v>
      </c>
      <c r="E15" s="7" t="s">
        <v>929</v>
      </c>
      <c r="F15" s="8">
        <v>1015170.65</v>
      </c>
      <c r="G15" s="9"/>
      <c r="H15" s="8">
        <f>SUM(OrderBal19[[#This Row],[Annual
(Actual)]:[Unpaid]])</f>
        <v>1015170.65</v>
      </c>
    </row>
    <row r="16" spans="1:8" x14ac:dyDescent="0.25">
      <c r="A16" s="7" t="s">
        <v>516</v>
      </c>
      <c r="B16" s="7" t="s">
        <v>37</v>
      </c>
      <c r="C16" s="7" t="s">
        <v>38</v>
      </c>
      <c r="D16" s="7" t="s">
        <v>933</v>
      </c>
      <c r="E16" s="7" t="s">
        <v>929</v>
      </c>
      <c r="F16" s="8">
        <v>313488.02</v>
      </c>
      <c r="G16" s="9"/>
      <c r="H16" s="8">
        <f>SUM(OrderBal19[[#This Row],[Annual
(Actual)]:[Unpaid]])</f>
        <v>313488.02</v>
      </c>
    </row>
    <row r="17" spans="1:8" x14ac:dyDescent="0.25">
      <c r="A17" s="7" t="s">
        <v>517</v>
      </c>
      <c r="B17" s="7" t="s">
        <v>39</v>
      </c>
      <c r="C17" s="7" t="s">
        <v>40</v>
      </c>
      <c r="D17" s="7" t="s">
        <v>933</v>
      </c>
      <c r="E17" s="7" t="s">
        <v>929</v>
      </c>
      <c r="F17" s="8">
        <v>7596285.1399999997</v>
      </c>
      <c r="G17" s="9"/>
      <c r="H17" s="8">
        <f>SUM(OrderBal19[[#This Row],[Annual
(Actual)]:[Unpaid]])</f>
        <v>7596285.1399999997</v>
      </c>
    </row>
    <row r="18" spans="1:8" x14ac:dyDescent="0.25">
      <c r="A18" s="7" t="s">
        <v>518</v>
      </c>
      <c r="B18" s="7" t="s">
        <v>41</v>
      </c>
      <c r="C18" s="7" t="s">
        <v>42</v>
      </c>
      <c r="D18" s="7" t="s">
        <v>933</v>
      </c>
      <c r="E18" s="7" t="s">
        <v>929</v>
      </c>
      <c r="F18" s="8">
        <v>1264930.8799999999</v>
      </c>
      <c r="G18" s="9"/>
      <c r="H18" s="8">
        <f>SUM(OrderBal19[[#This Row],[Annual
(Actual)]:[Unpaid]])</f>
        <v>1264930.8799999999</v>
      </c>
    </row>
    <row r="19" spans="1:8" s="21" customFormat="1" ht="13" x14ac:dyDescent="0.3">
      <c r="A19" s="7" t="s">
        <v>519</v>
      </c>
      <c r="B19" s="7" t="s">
        <v>43</v>
      </c>
      <c r="C19" s="7" t="s">
        <v>44</v>
      </c>
      <c r="D19" s="7" t="s">
        <v>880</v>
      </c>
      <c r="E19" s="7" t="s">
        <v>929</v>
      </c>
      <c r="F19" s="8">
        <v>-0.31</v>
      </c>
      <c r="G19" s="9"/>
      <c r="H19" s="8">
        <f>SUM(OrderBal19[[#This Row],[Annual
(Actual)]:[Unpaid]])</f>
        <v>-0.31</v>
      </c>
    </row>
    <row r="20" spans="1:8" x14ac:dyDescent="0.25">
      <c r="A20" s="7" t="s">
        <v>520</v>
      </c>
      <c r="B20" s="7" t="s">
        <v>45</v>
      </c>
      <c r="C20" s="7" t="s">
        <v>44</v>
      </c>
      <c r="D20" s="7" t="s">
        <v>933</v>
      </c>
      <c r="E20" s="7" t="s">
        <v>929</v>
      </c>
      <c r="F20" s="8">
        <v>45062.9</v>
      </c>
      <c r="G20" s="9"/>
      <c r="H20" s="8">
        <f>SUM(OrderBal19[[#This Row],[Annual
(Actual)]:[Unpaid]])</f>
        <v>45062.9</v>
      </c>
    </row>
    <row r="21" spans="1:8" x14ac:dyDescent="0.25">
      <c r="A21" s="7" t="s">
        <v>521</v>
      </c>
      <c r="B21" s="7" t="s">
        <v>46</v>
      </c>
      <c r="C21" s="7" t="s">
        <v>47</v>
      </c>
      <c r="D21" s="7" t="s">
        <v>933</v>
      </c>
      <c r="E21" s="7" t="s">
        <v>48</v>
      </c>
      <c r="F21" s="8">
        <v>1726815.25</v>
      </c>
      <c r="G21" s="9"/>
      <c r="H21" s="8">
        <f>SUM(OrderBal19[[#This Row],[Annual
(Actual)]:[Unpaid]])</f>
        <v>1726815.25</v>
      </c>
    </row>
    <row r="22" spans="1:8" s="21" customFormat="1" ht="13" x14ac:dyDescent="0.3">
      <c r="A22" s="7" t="s">
        <v>522</v>
      </c>
      <c r="B22" s="7" t="s">
        <v>49</v>
      </c>
      <c r="C22" s="7" t="s">
        <v>47</v>
      </c>
      <c r="D22" s="7" t="s">
        <v>933</v>
      </c>
      <c r="E22" s="7" t="s">
        <v>48</v>
      </c>
      <c r="F22" s="8">
        <v>531145.81999999995</v>
      </c>
      <c r="G22" s="9"/>
      <c r="H22" s="8">
        <f>SUM(OrderBal19[[#This Row],[Annual
(Actual)]:[Unpaid]])</f>
        <v>531145.81999999995</v>
      </c>
    </row>
    <row r="23" spans="1:8" s="21" customFormat="1" ht="13" x14ac:dyDescent="0.3">
      <c r="A23" s="7" t="s">
        <v>523</v>
      </c>
      <c r="B23" s="7" t="s">
        <v>50</v>
      </c>
      <c r="C23" s="7" t="s">
        <v>51</v>
      </c>
      <c r="D23" s="7" t="s">
        <v>933</v>
      </c>
      <c r="E23" s="7" t="s">
        <v>48</v>
      </c>
      <c r="F23" s="8">
        <v>1004694.83</v>
      </c>
      <c r="G23" s="9"/>
      <c r="H23" s="8">
        <f>SUM(OrderBal19[[#This Row],[Annual
(Actual)]:[Unpaid]])</f>
        <v>1004694.83</v>
      </c>
    </row>
    <row r="24" spans="1:8" s="21" customFormat="1" ht="13" x14ac:dyDescent="0.3">
      <c r="A24" s="7" t="s">
        <v>524</v>
      </c>
      <c r="B24" s="7" t="s">
        <v>52</v>
      </c>
      <c r="C24" s="7" t="s">
        <v>53</v>
      </c>
      <c r="D24" s="7" t="s">
        <v>921</v>
      </c>
      <c r="E24" s="7" t="s">
        <v>929</v>
      </c>
      <c r="F24" s="8">
        <v>140619.29</v>
      </c>
      <c r="G24" s="9"/>
      <c r="H24" s="8">
        <f>SUM(OrderBal19[[#This Row],[Annual
(Actual)]:[Unpaid]])</f>
        <v>140619.29</v>
      </c>
    </row>
    <row r="25" spans="1:8" x14ac:dyDescent="0.25">
      <c r="A25" s="7" t="s">
        <v>525</v>
      </c>
      <c r="B25" s="7" t="s">
        <v>54</v>
      </c>
      <c r="C25" s="7" t="s">
        <v>55</v>
      </c>
      <c r="D25" s="7" t="s">
        <v>933</v>
      </c>
      <c r="E25" s="7" t="s">
        <v>779</v>
      </c>
      <c r="F25" s="8">
        <v>4247927.78</v>
      </c>
      <c r="G25" s="9"/>
      <c r="H25" s="8">
        <f>SUM(OrderBal19[[#This Row],[Annual
(Actual)]:[Unpaid]])</f>
        <v>4247927.78</v>
      </c>
    </row>
    <row r="26" spans="1:8" s="21" customFormat="1" ht="13" x14ac:dyDescent="0.3">
      <c r="A26" s="7" t="s">
        <v>526</v>
      </c>
      <c r="B26" s="7" t="s">
        <v>58</v>
      </c>
      <c r="C26" s="7" t="s">
        <v>59</v>
      </c>
      <c r="D26" s="7" t="s">
        <v>933</v>
      </c>
      <c r="E26" s="7" t="s">
        <v>780</v>
      </c>
      <c r="F26" s="8">
        <v>1220568.6299999999</v>
      </c>
      <c r="G26" s="9"/>
      <c r="H26" s="8">
        <f>SUM(OrderBal19[[#This Row],[Annual
(Actual)]:[Unpaid]])</f>
        <v>1220568.6299999999</v>
      </c>
    </row>
    <row r="27" spans="1:8" s="21" customFormat="1" ht="13" x14ac:dyDescent="0.3">
      <c r="A27" s="7" t="s">
        <v>527</v>
      </c>
      <c r="B27" s="7" t="s">
        <v>60</v>
      </c>
      <c r="C27" s="7" t="s">
        <v>61</v>
      </c>
      <c r="D27" s="7" t="s">
        <v>933</v>
      </c>
      <c r="E27" s="7" t="s">
        <v>929</v>
      </c>
      <c r="F27" s="8">
        <v>311745.05</v>
      </c>
      <c r="G27" s="9"/>
      <c r="H27" s="8">
        <f>SUM(OrderBal19[[#This Row],[Annual
(Actual)]:[Unpaid]])</f>
        <v>311745.05</v>
      </c>
    </row>
    <row r="28" spans="1:8" x14ac:dyDescent="0.25">
      <c r="A28" s="7" t="s">
        <v>528</v>
      </c>
      <c r="B28" s="7" t="s">
        <v>62</v>
      </c>
      <c r="C28" s="7" t="s">
        <v>63</v>
      </c>
      <c r="D28" s="7" t="s">
        <v>933</v>
      </c>
      <c r="E28" s="7" t="s">
        <v>929</v>
      </c>
      <c r="F28" s="8">
        <v>49803.5</v>
      </c>
      <c r="G28" s="9"/>
      <c r="H28" s="8">
        <f>SUM(OrderBal19[[#This Row],[Annual
(Actual)]:[Unpaid]])</f>
        <v>49803.5</v>
      </c>
    </row>
    <row r="29" spans="1:8" x14ac:dyDescent="0.25">
      <c r="A29" s="7" t="s">
        <v>529</v>
      </c>
      <c r="B29" s="7" t="s">
        <v>64</v>
      </c>
      <c r="C29" s="7" t="s">
        <v>65</v>
      </c>
      <c r="D29" s="7" t="s">
        <v>933</v>
      </c>
      <c r="E29" s="7" t="s">
        <v>929</v>
      </c>
      <c r="F29" s="8">
        <v>-74595.740000000005</v>
      </c>
      <c r="G29" s="9"/>
      <c r="H29" s="8">
        <f>SUM(OrderBal19[[#This Row],[Annual
(Actual)]:[Unpaid]])</f>
        <v>-74595.740000000005</v>
      </c>
    </row>
    <row r="30" spans="1:8" x14ac:dyDescent="0.25">
      <c r="A30" s="7" t="s">
        <v>530</v>
      </c>
      <c r="B30" s="7" t="s">
        <v>66</v>
      </c>
      <c r="C30" s="7" t="s">
        <v>67</v>
      </c>
      <c r="D30" s="7" t="s">
        <v>933</v>
      </c>
      <c r="E30" s="7" t="s">
        <v>929</v>
      </c>
      <c r="F30" s="8">
        <v>414498.81</v>
      </c>
      <c r="G30" s="9"/>
      <c r="H30" s="8">
        <f>SUM(OrderBal19[[#This Row],[Annual
(Actual)]:[Unpaid]])</f>
        <v>414498.81</v>
      </c>
    </row>
    <row r="31" spans="1:8" x14ac:dyDescent="0.25">
      <c r="A31" s="7" t="s">
        <v>531</v>
      </c>
      <c r="B31" s="7" t="s">
        <v>68</v>
      </c>
      <c r="C31" s="7" t="s">
        <v>69</v>
      </c>
      <c r="D31" s="7" t="s">
        <v>778</v>
      </c>
      <c r="E31" s="7" t="s">
        <v>929</v>
      </c>
      <c r="F31" s="8">
        <v>-0.08</v>
      </c>
      <c r="G31" s="9"/>
      <c r="H31" s="8">
        <f>SUM(OrderBal19[[#This Row],[Annual
(Actual)]:[Unpaid]])</f>
        <v>-0.08</v>
      </c>
    </row>
    <row r="32" spans="1:8" x14ac:dyDescent="0.25">
      <c r="A32" s="7" t="s">
        <v>532</v>
      </c>
      <c r="B32" s="7" t="s">
        <v>70</v>
      </c>
      <c r="C32" s="7" t="s">
        <v>71</v>
      </c>
      <c r="D32" s="7" t="s">
        <v>933</v>
      </c>
      <c r="E32" s="7" t="s">
        <v>779</v>
      </c>
      <c r="F32" s="8">
        <v>7081491.0499999998</v>
      </c>
      <c r="G32" s="9"/>
      <c r="H32" s="8">
        <f>SUM(OrderBal19[[#This Row],[Annual
(Actual)]:[Unpaid]])</f>
        <v>7081491.0499999998</v>
      </c>
    </row>
    <row r="33" spans="1:8" x14ac:dyDescent="0.25">
      <c r="A33" s="7" t="s">
        <v>534</v>
      </c>
      <c r="B33" s="7" t="s">
        <v>75</v>
      </c>
      <c r="C33" s="7" t="s">
        <v>76</v>
      </c>
      <c r="D33" s="7" t="s">
        <v>913</v>
      </c>
      <c r="E33" s="7" t="s">
        <v>48</v>
      </c>
      <c r="F33" s="8">
        <v>1924959.99</v>
      </c>
      <c r="G33" s="9"/>
      <c r="H33" s="8">
        <f>SUM(OrderBal19[[#This Row],[Annual
(Actual)]:[Unpaid]])</f>
        <v>1924959.99</v>
      </c>
    </row>
    <row r="34" spans="1:8" ht="13.5" customHeight="1" x14ac:dyDescent="0.25">
      <c r="A34" s="7" t="s">
        <v>535</v>
      </c>
      <c r="B34" s="7" t="s">
        <v>536</v>
      </c>
      <c r="C34" s="7" t="s">
        <v>537</v>
      </c>
      <c r="D34" s="7" t="s">
        <v>933</v>
      </c>
      <c r="E34" s="7" t="s">
        <v>779</v>
      </c>
      <c r="F34" s="8">
        <v>1444830.24</v>
      </c>
      <c r="G34" s="9"/>
      <c r="H34" s="8">
        <f>SUM(OrderBal19[[#This Row],[Annual
(Actual)]:[Unpaid]])</f>
        <v>1444830.24</v>
      </c>
    </row>
    <row r="35" spans="1:8" s="21" customFormat="1" ht="13" x14ac:dyDescent="0.3">
      <c r="A35" s="7" t="s">
        <v>813</v>
      </c>
      <c r="B35" s="7" t="s">
        <v>814</v>
      </c>
      <c r="C35" s="7" t="s">
        <v>815</v>
      </c>
      <c r="D35" s="7" t="s">
        <v>933</v>
      </c>
      <c r="E35" s="7" t="s">
        <v>929</v>
      </c>
      <c r="F35" s="8">
        <v>41558.1</v>
      </c>
      <c r="G35" s="9"/>
      <c r="H35" s="8">
        <f>SUM(OrderBal19[[#This Row],[Annual
(Actual)]:[Unpaid]])</f>
        <v>41558.1</v>
      </c>
    </row>
    <row r="36" spans="1:8" x14ac:dyDescent="0.25">
      <c r="A36" s="7" t="s">
        <v>538</v>
      </c>
      <c r="B36" s="7" t="s">
        <v>77</v>
      </c>
      <c r="C36" s="7" t="s">
        <v>78</v>
      </c>
      <c r="D36" s="7" t="s">
        <v>933</v>
      </c>
      <c r="E36" s="7" t="s">
        <v>929</v>
      </c>
      <c r="F36" s="8">
        <v>267608.51</v>
      </c>
      <c r="G36" s="9"/>
      <c r="H36" s="8">
        <f>SUM(OrderBal19[[#This Row],[Annual
(Actual)]:[Unpaid]])</f>
        <v>267608.51</v>
      </c>
    </row>
    <row r="37" spans="1:8" x14ac:dyDescent="0.25">
      <c r="A37" s="7" t="s">
        <v>539</v>
      </c>
      <c r="B37" s="7" t="s">
        <v>79</v>
      </c>
      <c r="C37" s="7" t="s">
        <v>80</v>
      </c>
      <c r="D37" s="7" t="s">
        <v>913</v>
      </c>
      <c r="E37" s="7" t="s">
        <v>929</v>
      </c>
      <c r="F37" s="8">
        <v>3834.96</v>
      </c>
      <c r="G37" s="9"/>
      <c r="H37" s="8">
        <f>SUM(OrderBal19[[#This Row],[Annual
(Actual)]:[Unpaid]])</f>
        <v>3834.96</v>
      </c>
    </row>
    <row r="38" spans="1:8" x14ac:dyDescent="0.25">
      <c r="A38" s="7" t="s">
        <v>540</v>
      </c>
      <c r="B38" s="7" t="s">
        <v>81</v>
      </c>
      <c r="C38" s="7" t="s">
        <v>82</v>
      </c>
      <c r="D38" s="7" t="s">
        <v>933</v>
      </c>
      <c r="E38" s="7" t="s">
        <v>929</v>
      </c>
      <c r="F38" s="8">
        <v>120506.6</v>
      </c>
      <c r="G38" s="9"/>
      <c r="H38" s="8">
        <f>SUM(OrderBal19[[#This Row],[Annual
(Actual)]:[Unpaid]])</f>
        <v>120506.6</v>
      </c>
    </row>
    <row r="39" spans="1:8" x14ac:dyDescent="0.25">
      <c r="A39" s="7" t="s">
        <v>541</v>
      </c>
      <c r="B39" s="7" t="s">
        <v>83</v>
      </c>
      <c r="C39" s="7" t="s">
        <v>84</v>
      </c>
      <c r="D39" s="7" t="s">
        <v>892</v>
      </c>
      <c r="E39" s="7" t="s">
        <v>929</v>
      </c>
      <c r="F39" s="8">
        <v>-0.02</v>
      </c>
      <c r="G39" s="9"/>
      <c r="H39" s="8">
        <f>SUM(OrderBal19[[#This Row],[Annual
(Actual)]:[Unpaid]])</f>
        <v>-0.02</v>
      </c>
    </row>
    <row r="40" spans="1:8" x14ac:dyDescent="0.25">
      <c r="A40" s="7" t="s">
        <v>542</v>
      </c>
      <c r="B40" s="7" t="s">
        <v>85</v>
      </c>
      <c r="C40" s="7" t="s">
        <v>86</v>
      </c>
      <c r="D40" s="7" t="s">
        <v>933</v>
      </c>
      <c r="E40" s="7" t="s">
        <v>929</v>
      </c>
      <c r="F40" s="8">
        <v>121621.8</v>
      </c>
      <c r="G40" s="9"/>
      <c r="H40" s="8">
        <f>SUM(OrderBal19[[#This Row],[Annual
(Actual)]:[Unpaid]])</f>
        <v>121621.8</v>
      </c>
    </row>
    <row r="41" spans="1:8" s="21" customFormat="1" ht="13" x14ac:dyDescent="0.3">
      <c r="A41" s="7" t="s">
        <v>543</v>
      </c>
      <c r="B41" s="7" t="s">
        <v>87</v>
      </c>
      <c r="C41" s="7" t="s">
        <v>88</v>
      </c>
      <c r="D41" s="7" t="s">
        <v>933</v>
      </c>
      <c r="E41" s="7" t="s">
        <v>929</v>
      </c>
      <c r="F41" s="8">
        <v>4603987.45</v>
      </c>
      <c r="G41" s="9"/>
      <c r="H41" s="8">
        <f>SUM(OrderBal19[[#This Row],[Annual
(Actual)]:[Unpaid]])</f>
        <v>4603987.45</v>
      </c>
    </row>
    <row r="42" spans="1:8" s="21" customFormat="1" ht="13" x14ac:dyDescent="0.3">
      <c r="A42" s="7" t="s">
        <v>544</v>
      </c>
      <c r="B42" s="7" t="s">
        <v>89</v>
      </c>
      <c r="C42" s="7" t="s">
        <v>90</v>
      </c>
      <c r="D42" s="7" t="s">
        <v>933</v>
      </c>
      <c r="E42" s="7" t="s">
        <v>881</v>
      </c>
      <c r="F42" s="8">
        <v>59381.49</v>
      </c>
      <c r="G42" s="9"/>
      <c r="H42" s="8">
        <f>SUM(OrderBal19[[#This Row],[Annual
(Actual)]:[Unpaid]])</f>
        <v>59381.49</v>
      </c>
    </row>
    <row r="43" spans="1:8" s="21" customFormat="1" ht="13" x14ac:dyDescent="0.3">
      <c r="A43" s="7" t="s">
        <v>545</v>
      </c>
      <c r="B43" s="7" t="s">
        <v>92</v>
      </c>
      <c r="C43" s="7" t="s">
        <v>90</v>
      </c>
      <c r="D43" s="7" t="s">
        <v>933</v>
      </c>
      <c r="E43" s="7" t="s">
        <v>929</v>
      </c>
      <c r="F43" s="8">
        <v>14457.9</v>
      </c>
      <c r="G43" s="9"/>
      <c r="H43" s="8">
        <f>SUM(OrderBal19[[#This Row],[Annual
(Actual)]:[Unpaid]])</f>
        <v>14457.9</v>
      </c>
    </row>
    <row r="44" spans="1:8" x14ac:dyDescent="0.25">
      <c r="A44" s="7" t="s">
        <v>546</v>
      </c>
      <c r="B44" s="7" t="s">
        <v>93</v>
      </c>
      <c r="C44" s="7" t="s">
        <v>94</v>
      </c>
      <c r="D44" s="7" t="s">
        <v>933</v>
      </c>
      <c r="E44" s="7" t="s">
        <v>929</v>
      </c>
      <c r="F44" s="8">
        <v>396749.4</v>
      </c>
      <c r="G44" s="9"/>
      <c r="H44" s="8">
        <f>SUM(OrderBal19[[#This Row],[Annual
(Actual)]:[Unpaid]])</f>
        <v>396749.4</v>
      </c>
    </row>
    <row r="45" spans="1:8" x14ac:dyDescent="0.25">
      <c r="A45" s="7" t="s">
        <v>547</v>
      </c>
      <c r="B45" s="7" t="s">
        <v>95</v>
      </c>
      <c r="C45" s="7" t="s">
        <v>96</v>
      </c>
      <c r="D45" s="7" t="s">
        <v>933</v>
      </c>
      <c r="E45" s="7" t="s">
        <v>929</v>
      </c>
      <c r="F45" s="8">
        <v>216551.97</v>
      </c>
      <c r="G45" s="9"/>
      <c r="H45" s="8">
        <f>SUM(OrderBal19[[#This Row],[Annual
(Actual)]:[Unpaid]])</f>
        <v>216551.97</v>
      </c>
    </row>
    <row r="46" spans="1:8" ht="13.5" customHeight="1" x14ac:dyDescent="0.25">
      <c r="A46" s="7" t="s">
        <v>548</v>
      </c>
      <c r="B46" s="7" t="s">
        <v>97</v>
      </c>
      <c r="C46" s="7" t="s">
        <v>98</v>
      </c>
      <c r="D46" s="7" t="s">
        <v>933</v>
      </c>
      <c r="E46" s="7" t="s">
        <v>929</v>
      </c>
      <c r="F46" s="8">
        <v>101884.44</v>
      </c>
      <c r="G46" s="9"/>
      <c r="H46" s="8">
        <f>SUM(OrderBal19[[#This Row],[Annual
(Actual)]:[Unpaid]])</f>
        <v>101884.44</v>
      </c>
    </row>
    <row r="47" spans="1:8" x14ac:dyDescent="0.25">
      <c r="A47" s="7" t="s">
        <v>549</v>
      </c>
      <c r="B47" s="7" t="s">
        <v>99</v>
      </c>
      <c r="C47" s="7" t="s">
        <v>100</v>
      </c>
      <c r="D47" s="7" t="s">
        <v>933</v>
      </c>
      <c r="E47" s="7" t="s">
        <v>929</v>
      </c>
      <c r="F47" s="8">
        <v>538643.71</v>
      </c>
      <c r="G47" s="9"/>
      <c r="H47" s="8">
        <f>SUM(OrderBal19[[#This Row],[Annual
(Actual)]:[Unpaid]])</f>
        <v>538643.71</v>
      </c>
    </row>
    <row r="48" spans="1:8" s="21" customFormat="1" ht="13" x14ac:dyDescent="0.3">
      <c r="A48" s="7" t="s">
        <v>550</v>
      </c>
      <c r="B48" s="7" t="s">
        <v>101</v>
      </c>
      <c r="C48" s="7" t="s">
        <v>102</v>
      </c>
      <c r="D48" s="7" t="s">
        <v>933</v>
      </c>
      <c r="E48" s="7" t="s">
        <v>929</v>
      </c>
      <c r="F48" s="8">
        <v>803131.59</v>
      </c>
      <c r="G48" s="9"/>
      <c r="H48" s="8">
        <f>SUM(OrderBal19[[#This Row],[Annual
(Actual)]:[Unpaid]])</f>
        <v>803131.59</v>
      </c>
    </row>
    <row r="49" spans="1:8" s="21" customFormat="1" ht="13" x14ac:dyDescent="0.3">
      <c r="A49" s="7" t="s">
        <v>551</v>
      </c>
      <c r="B49" s="7" t="s">
        <v>103</v>
      </c>
      <c r="C49" s="7" t="s">
        <v>104</v>
      </c>
      <c r="D49" s="7" t="s">
        <v>913</v>
      </c>
      <c r="E49" s="7" t="s">
        <v>929</v>
      </c>
      <c r="F49" s="8">
        <v>320454.21000000002</v>
      </c>
      <c r="G49" s="9"/>
      <c r="H49" s="8">
        <f>SUM(OrderBal19[[#This Row],[Annual
(Actual)]:[Unpaid]])</f>
        <v>320454.21000000002</v>
      </c>
    </row>
    <row r="50" spans="1:8" s="21" customFormat="1" ht="13" x14ac:dyDescent="0.3">
      <c r="A50" s="7" t="s">
        <v>552</v>
      </c>
      <c r="B50" s="7" t="s">
        <v>105</v>
      </c>
      <c r="C50" s="7" t="s">
        <v>106</v>
      </c>
      <c r="D50" s="7" t="s">
        <v>933</v>
      </c>
      <c r="E50" s="7" t="s">
        <v>929</v>
      </c>
      <c r="F50" s="8">
        <v>279364.46000000002</v>
      </c>
      <c r="G50" s="9"/>
      <c r="H50" s="8">
        <f>SUM(OrderBal19[[#This Row],[Annual
(Actual)]:[Unpaid]])</f>
        <v>279364.46000000002</v>
      </c>
    </row>
    <row r="51" spans="1:8" s="21" customFormat="1" ht="13" x14ac:dyDescent="0.3">
      <c r="A51" s="7" t="s">
        <v>553</v>
      </c>
      <c r="B51" s="7" t="s">
        <v>107</v>
      </c>
      <c r="C51" s="7" t="s">
        <v>108</v>
      </c>
      <c r="D51" s="7" t="s">
        <v>933</v>
      </c>
      <c r="E51" s="7" t="s">
        <v>929</v>
      </c>
      <c r="F51" s="8">
        <v>18701.86</v>
      </c>
      <c r="G51" s="9"/>
      <c r="H51" s="8">
        <f>SUM(OrderBal19[[#This Row],[Annual
(Actual)]:[Unpaid]])</f>
        <v>18701.86</v>
      </c>
    </row>
    <row r="52" spans="1:8" x14ac:dyDescent="0.25">
      <c r="A52" s="7" t="s">
        <v>554</v>
      </c>
      <c r="B52" s="7" t="s">
        <v>109</v>
      </c>
      <c r="C52" s="7" t="s">
        <v>110</v>
      </c>
      <c r="D52" s="7" t="s">
        <v>933</v>
      </c>
      <c r="E52" s="7" t="s">
        <v>929</v>
      </c>
      <c r="F52" s="8">
        <v>1202649.1299999999</v>
      </c>
      <c r="G52" s="9"/>
      <c r="H52" s="8">
        <f>SUM(OrderBal19[[#This Row],[Annual
(Actual)]:[Unpaid]])</f>
        <v>1202649.1299999999</v>
      </c>
    </row>
    <row r="53" spans="1:8" s="21" customFormat="1" ht="13" x14ac:dyDescent="0.3">
      <c r="A53" s="7" t="s">
        <v>555</v>
      </c>
      <c r="B53" s="7" t="s">
        <v>111</v>
      </c>
      <c r="C53" s="7" t="s">
        <v>112</v>
      </c>
      <c r="D53" s="7" t="s">
        <v>933</v>
      </c>
      <c r="E53" s="7" t="s">
        <v>929</v>
      </c>
      <c r="F53" s="8">
        <v>131861.79</v>
      </c>
      <c r="G53" s="9"/>
      <c r="H53" s="8">
        <f>SUM(OrderBal19[[#This Row],[Annual
(Actual)]:[Unpaid]])</f>
        <v>131861.79</v>
      </c>
    </row>
    <row r="54" spans="1:8" x14ac:dyDescent="0.25">
      <c r="A54" s="7" t="s">
        <v>556</v>
      </c>
      <c r="B54" s="7" t="s">
        <v>113</v>
      </c>
      <c r="C54" s="7" t="s">
        <v>114</v>
      </c>
      <c r="D54" s="7" t="s">
        <v>933</v>
      </c>
      <c r="E54" s="7" t="s">
        <v>881</v>
      </c>
      <c r="F54" s="8">
        <v>94068.29</v>
      </c>
      <c r="G54" s="9"/>
      <c r="H54" s="8">
        <f>SUM(OrderBal19[[#This Row],[Annual
(Actual)]:[Unpaid]])</f>
        <v>94068.29</v>
      </c>
    </row>
    <row r="55" spans="1:8" s="21" customFormat="1" ht="13" x14ac:dyDescent="0.3">
      <c r="A55" s="7" t="s">
        <v>557</v>
      </c>
      <c r="B55" s="7" t="s">
        <v>115</v>
      </c>
      <c r="C55" s="7" t="s">
        <v>116</v>
      </c>
      <c r="D55" s="7" t="s">
        <v>880</v>
      </c>
      <c r="E55" s="7" t="s">
        <v>929</v>
      </c>
      <c r="F55" s="8">
        <v>-0.03</v>
      </c>
      <c r="G55" s="9"/>
      <c r="H55" s="8">
        <f>SUM(OrderBal19[[#This Row],[Annual
(Actual)]:[Unpaid]])</f>
        <v>-0.03</v>
      </c>
    </row>
    <row r="56" spans="1:8" x14ac:dyDescent="0.25">
      <c r="A56" s="7" t="s">
        <v>558</v>
      </c>
      <c r="B56" s="7" t="s">
        <v>117</v>
      </c>
      <c r="C56" s="7" t="s">
        <v>118</v>
      </c>
      <c r="D56" s="7" t="s">
        <v>933</v>
      </c>
      <c r="E56" s="7" t="s">
        <v>929</v>
      </c>
      <c r="F56" s="8">
        <v>574240.09</v>
      </c>
      <c r="G56" s="9"/>
      <c r="H56" s="8">
        <f>SUM(OrderBal19[[#This Row],[Annual
(Actual)]:[Unpaid]])</f>
        <v>574240.09</v>
      </c>
    </row>
    <row r="57" spans="1:8" x14ac:dyDescent="0.25">
      <c r="A57" s="7" t="s">
        <v>559</v>
      </c>
      <c r="B57" s="7" t="s">
        <v>119</v>
      </c>
      <c r="C57" s="7" t="s">
        <v>120</v>
      </c>
      <c r="D57" s="7" t="s">
        <v>912</v>
      </c>
      <c r="E57" s="7" t="s">
        <v>929</v>
      </c>
      <c r="F57" s="8">
        <v>245810.1</v>
      </c>
      <c r="G57" s="9"/>
      <c r="H57" s="8">
        <f>SUM(OrderBal19[[#This Row],[Annual
(Actual)]:[Unpaid]])</f>
        <v>245810.1</v>
      </c>
    </row>
    <row r="58" spans="1:8" x14ac:dyDescent="0.25">
      <c r="A58" s="7" t="s">
        <v>560</v>
      </c>
      <c r="B58" s="7" t="s">
        <v>121</v>
      </c>
      <c r="C58" s="7" t="s">
        <v>122</v>
      </c>
      <c r="D58" s="7" t="s">
        <v>933</v>
      </c>
      <c r="E58" s="7" t="s">
        <v>929</v>
      </c>
      <c r="F58" s="8">
        <v>240183</v>
      </c>
      <c r="G58" s="9"/>
      <c r="H58" s="8">
        <f>SUM(OrderBal19[[#This Row],[Annual
(Actual)]:[Unpaid]])</f>
        <v>240183</v>
      </c>
    </row>
    <row r="59" spans="1:8" x14ac:dyDescent="0.25">
      <c r="A59" s="7" t="s">
        <v>561</v>
      </c>
      <c r="B59" s="7" t="s">
        <v>123</v>
      </c>
      <c r="C59" s="7" t="s">
        <v>124</v>
      </c>
      <c r="D59" s="7" t="s">
        <v>933</v>
      </c>
      <c r="E59" s="7" t="s">
        <v>929</v>
      </c>
      <c r="F59" s="8">
        <v>329336.25</v>
      </c>
      <c r="G59" s="9"/>
      <c r="H59" s="8">
        <f>SUM(OrderBal19[[#This Row],[Annual
(Actual)]:[Unpaid]])</f>
        <v>329336.25</v>
      </c>
    </row>
    <row r="60" spans="1:8" s="21" customFormat="1" ht="13" x14ac:dyDescent="0.3">
      <c r="A60" s="7" t="s">
        <v>562</v>
      </c>
      <c r="B60" s="7" t="s">
        <v>125</v>
      </c>
      <c r="C60" s="7" t="s">
        <v>126</v>
      </c>
      <c r="D60" s="7" t="s">
        <v>12</v>
      </c>
      <c r="E60" s="7" t="s">
        <v>929</v>
      </c>
      <c r="F60" s="8">
        <v>0.2</v>
      </c>
      <c r="G60" s="9"/>
      <c r="H60" s="8">
        <f>SUM(OrderBal19[[#This Row],[Annual
(Actual)]:[Unpaid]])</f>
        <v>0.2</v>
      </c>
    </row>
    <row r="61" spans="1:8" s="21" customFormat="1" ht="13" x14ac:dyDescent="0.3">
      <c r="A61" s="7" t="s">
        <v>563</v>
      </c>
      <c r="B61" s="7" t="s">
        <v>127</v>
      </c>
      <c r="C61" s="7" t="s">
        <v>126</v>
      </c>
      <c r="D61" s="7" t="s">
        <v>933</v>
      </c>
      <c r="E61" s="7" t="s">
        <v>929</v>
      </c>
      <c r="F61" s="8">
        <v>509379.19</v>
      </c>
      <c r="G61" s="9"/>
      <c r="H61" s="8">
        <f>SUM(OrderBal19[[#This Row],[Annual
(Actual)]:[Unpaid]])</f>
        <v>509379.19</v>
      </c>
    </row>
    <row r="62" spans="1:8" s="21" customFormat="1" ht="13" x14ac:dyDescent="0.3">
      <c r="A62" s="7" t="s">
        <v>564</v>
      </c>
      <c r="B62" s="7" t="s">
        <v>128</v>
      </c>
      <c r="C62" s="7" t="s">
        <v>126</v>
      </c>
      <c r="D62" s="7" t="s">
        <v>933</v>
      </c>
      <c r="E62" s="7" t="s">
        <v>929</v>
      </c>
      <c r="F62" s="8">
        <v>19167.36</v>
      </c>
      <c r="G62" s="9"/>
      <c r="H62" s="8">
        <f>SUM(OrderBal19[[#This Row],[Annual
(Actual)]:[Unpaid]])</f>
        <v>19167.36</v>
      </c>
    </row>
    <row r="63" spans="1:8" x14ac:dyDescent="0.25">
      <c r="A63" s="7" t="s">
        <v>565</v>
      </c>
      <c r="B63" s="7" t="s">
        <v>129</v>
      </c>
      <c r="C63" s="7" t="s">
        <v>130</v>
      </c>
      <c r="D63" s="7" t="s">
        <v>933</v>
      </c>
      <c r="E63" s="7" t="s">
        <v>929</v>
      </c>
      <c r="F63" s="8">
        <v>164706.01999999999</v>
      </c>
      <c r="G63" s="9"/>
      <c r="H63" s="8">
        <f>SUM(OrderBal19[[#This Row],[Annual
(Actual)]:[Unpaid]])</f>
        <v>164706.01999999999</v>
      </c>
    </row>
    <row r="64" spans="1:8" x14ac:dyDescent="0.25">
      <c r="A64" s="7" t="s">
        <v>914</v>
      </c>
      <c r="B64" s="7" t="s">
        <v>915</v>
      </c>
      <c r="C64" s="7" t="s">
        <v>130</v>
      </c>
      <c r="D64" s="7" t="s">
        <v>933</v>
      </c>
      <c r="E64" s="7" t="s">
        <v>929</v>
      </c>
      <c r="F64" s="8">
        <v>71285.16</v>
      </c>
      <c r="G64" s="9"/>
      <c r="H64" s="8">
        <f>SUM(OrderBal19[[#This Row],[Annual
(Actual)]:[Unpaid]])</f>
        <v>71285.16</v>
      </c>
    </row>
    <row r="65" spans="1:8" s="21" customFormat="1" ht="13" x14ac:dyDescent="0.3">
      <c r="A65" s="7" t="s">
        <v>566</v>
      </c>
      <c r="B65" s="7" t="s">
        <v>131</v>
      </c>
      <c r="C65" s="7" t="s">
        <v>130</v>
      </c>
      <c r="D65" s="7" t="s">
        <v>933</v>
      </c>
      <c r="E65" s="7" t="s">
        <v>929</v>
      </c>
      <c r="F65" s="8">
        <v>536320.07999999996</v>
      </c>
      <c r="G65" s="9"/>
      <c r="H65" s="8">
        <f>SUM(OrderBal19[[#This Row],[Annual
(Actual)]:[Unpaid]])</f>
        <v>536320.07999999996</v>
      </c>
    </row>
    <row r="66" spans="1:8" x14ac:dyDescent="0.25">
      <c r="A66" s="7" t="s">
        <v>567</v>
      </c>
      <c r="B66" s="7" t="s">
        <v>132</v>
      </c>
      <c r="C66" s="7" t="s">
        <v>133</v>
      </c>
      <c r="D66" s="7" t="s">
        <v>933</v>
      </c>
      <c r="E66" s="7" t="s">
        <v>929</v>
      </c>
      <c r="F66" s="8">
        <v>12461.39</v>
      </c>
      <c r="G66" s="9"/>
      <c r="H66" s="8">
        <f>SUM(OrderBal19[[#This Row],[Annual
(Actual)]:[Unpaid]])</f>
        <v>12461.39</v>
      </c>
    </row>
    <row r="67" spans="1:8" x14ac:dyDescent="0.25">
      <c r="A67" s="7" t="s">
        <v>568</v>
      </c>
      <c r="B67" s="7" t="s">
        <v>134</v>
      </c>
      <c r="C67" s="7" t="s">
        <v>135</v>
      </c>
      <c r="D67" s="7" t="s">
        <v>933</v>
      </c>
      <c r="E67" s="7" t="s">
        <v>929</v>
      </c>
      <c r="F67" s="8">
        <v>904660.7</v>
      </c>
      <c r="G67" s="9"/>
      <c r="H67" s="8">
        <f>SUM(OrderBal19[[#This Row],[Annual
(Actual)]:[Unpaid]])</f>
        <v>904660.7</v>
      </c>
    </row>
    <row r="68" spans="1:8" s="21" customFormat="1" ht="13" x14ac:dyDescent="0.3">
      <c r="A68" s="7" t="s">
        <v>569</v>
      </c>
      <c r="B68" s="7" t="s">
        <v>136</v>
      </c>
      <c r="C68" s="7" t="s">
        <v>137</v>
      </c>
      <c r="D68" s="7" t="s">
        <v>913</v>
      </c>
      <c r="E68" s="7" t="s">
        <v>881</v>
      </c>
      <c r="F68" s="8">
        <v>289427.65000000002</v>
      </c>
      <c r="G68" s="9"/>
      <c r="H68" s="8">
        <f>SUM(OrderBal19[[#This Row],[Annual
(Actual)]:[Unpaid]])</f>
        <v>289427.65000000002</v>
      </c>
    </row>
    <row r="69" spans="1:8" s="21" customFormat="1" ht="13" x14ac:dyDescent="0.3">
      <c r="A69" s="7" t="s">
        <v>570</v>
      </c>
      <c r="B69" s="7" t="s">
        <v>138</v>
      </c>
      <c r="C69" s="7" t="s">
        <v>139</v>
      </c>
      <c r="D69" s="7" t="s">
        <v>933</v>
      </c>
      <c r="E69" s="7" t="s">
        <v>929</v>
      </c>
      <c r="F69" s="8">
        <v>302488.98</v>
      </c>
      <c r="G69" s="9"/>
      <c r="H69" s="8">
        <f>SUM(OrderBal19[[#This Row],[Annual
(Actual)]:[Unpaid]])</f>
        <v>302488.98</v>
      </c>
    </row>
    <row r="70" spans="1:8" s="21" customFormat="1" ht="13" x14ac:dyDescent="0.3">
      <c r="A70" s="7" t="s">
        <v>571</v>
      </c>
      <c r="B70" s="7" t="s">
        <v>140</v>
      </c>
      <c r="C70" s="7" t="s">
        <v>141</v>
      </c>
      <c r="D70" s="7" t="s">
        <v>933</v>
      </c>
      <c r="E70" s="7" t="s">
        <v>929</v>
      </c>
      <c r="F70" s="8">
        <v>845964.48</v>
      </c>
      <c r="G70" s="9"/>
      <c r="H70" s="8">
        <f>SUM(OrderBal19[[#This Row],[Annual
(Actual)]:[Unpaid]])</f>
        <v>845964.48</v>
      </c>
    </row>
    <row r="71" spans="1:8" s="21" customFormat="1" ht="13" x14ac:dyDescent="0.3">
      <c r="A71" s="7" t="s">
        <v>572</v>
      </c>
      <c r="B71" s="7" t="s">
        <v>142</v>
      </c>
      <c r="C71" s="7" t="s">
        <v>143</v>
      </c>
      <c r="D71" s="7" t="s">
        <v>933</v>
      </c>
      <c r="E71" s="7" t="s">
        <v>929</v>
      </c>
      <c r="F71" s="8">
        <v>399466.71</v>
      </c>
      <c r="G71" s="9"/>
      <c r="H71" s="8">
        <f>SUM(OrderBal19[[#This Row],[Annual
(Actual)]:[Unpaid]])</f>
        <v>399466.71</v>
      </c>
    </row>
    <row r="72" spans="1:8" x14ac:dyDescent="0.25">
      <c r="A72" s="7" t="s">
        <v>573</v>
      </c>
      <c r="B72" s="7" t="s">
        <v>144</v>
      </c>
      <c r="C72" s="7" t="s">
        <v>145</v>
      </c>
      <c r="D72" s="7" t="s">
        <v>146</v>
      </c>
      <c r="E72" s="7" t="s">
        <v>929</v>
      </c>
      <c r="F72" s="8">
        <v>-0.03</v>
      </c>
      <c r="G72" s="9"/>
      <c r="H72" s="8">
        <f>SUM(OrderBal19[[#This Row],[Annual
(Actual)]:[Unpaid]])</f>
        <v>-0.03</v>
      </c>
    </row>
    <row r="73" spans="1:8" x14ac:dyDescent="0.25">
      <c r="A73" s="7" t="s">
        <v>574</v>
      </c>
      <c r="B73" s="7" t="s">
        <v>147</v>
      </c>
      <c r="C73" s="7" t="s">
        <v>148</v>
      </c>
      <c r="D73" s="7" t="s">
        <v>933</v>
      </c>
      <c r="E73" s="7" t="s">
        <v>929</v>
      </c>
      <c r="F73" s="8">
        <v>-27275.279999999999</v>
      </c>
      <c r="G73" s="9"/>
      <c r="H73" s="8">
        <f>SUM(OrderBal19[[#This Row],[Annual
(Actual)]:[Unpaid]])</f>
        <v>-27275.279999999999</v>
      </c>
    </row>
    <row r="74" spans="1:8" s="21" customFormat="1" ht="13" x14ac:dyDescent="0.3">
      <c r="A74" s="7" t="s">
        <v>575</v>
      </c>
      <c r="B74" s="7" t="s">
        <v>149</v>
      </c>
      <c r="C74" s="7" t="s">
        <v>150</v>
      </c>
      <c r="D74" s="7" t="s">
        <v>933</v>
      </c>
      <c r="E74" s="7" t="s">
        <v>929</v>
      </c>
      <c r="F74" s="8">
        <v>62038.52</v>
      </c>
      <c r="G74" s="9"/>
      <c r="H74" s="8">
        <f>SUM(OrderBal19[[#This Row],[Annual
(Actual)]:[Unpaid]])</f>
        <v>62038.52</v>
      </c>
    </row>
    <row r="75" spans="1:8" x14ac:dyDescent="0.25">
      <c r="A75" s="7" t="s">
        <v>576</v>
      </c>
      <c r="B75" s="7" t="s">
        <v>151</v>
      </c>
      <c r="C75" s="7" t="s">
        <v>152</v>
      </c>
      <c r="D75" s="7" t="s">
        <v>933</v>
      </c>
      <c r="E75" s="7" t="s">
        <v>881</v>
      </c>
      <c r="F75" s="8">
        <v>854660.7</v>
      </c>
      <c r="G75" s="9"/>
      <c r="H75" s="8">
        <f>SUM(OrderBal19[[#This Row],[Annual
(Actual)]:[Unpaid]])</f>
        <v>854660.7</v>
      </c>
    </row>
    <row r="76" spans="1:8" s="21" customFormat="1" ht="13" x14ac:dyDescent="0.3">
      <c r="A76" s="7" t="s">
        <v>577</v>
      </c>
      <c r="B76" s="7" t="s">
        <v>153</v>
      </c>
      <c r="C76" s="7" t="s">
        <v>154</v>
      </c>
      <c r="D76" s="7" t="s">
        <v>841</v>
      </c>
      <c r="E76" s="7" t="s">
        <v>929</v>
      </c>
      <c r="F76" s="8">
        <v>0.12</v>
      </c>
      <c r="G76" s="10"/>
      <c r="H76" s="8">
        <f>SUM(OrderBal19[[#This Row],[Annual
(Actual)]:[Unpaid]])</f>
        <v>0.12</v>
      </c>
    </row>
    <row r="77" spans="1:8" x14ac:dyDescent="0.25">
      <c r="A77" s="7" t="s">
        <v>578</v>
      </c>
      <c r="B77" s="7" t="s">
        <v>155</v>
      </c>
      <c r="C77" s="7" t="s">
        <v>156</v>
      </c>
      <c r="D77" s="7" t="s">
        <v>880</v>
      </c>
      <c r="E77" s="7" t="s">
        <v>929</v>
      </c>
      <c r="F77" s="8">
        <v>-0.02</v>
      </c>
      <c r="G77" s="10"/>
      <c r="H77" s="8">
        <f>SUM(OrderBal19[[#This Row],[Annual
(Actual)]:[Unpaid]])</f>
        <v>-0.02</v>
      </c>
    </row>
    <row r="78" spans="1:8" s="21" customFormat="1" ht="13" x14ac:dyDescent="0.3">
      <c r="A78" s="7" t="s">
        <v>579</v>
      </c>
      <c r="B78" s="7" t="s">
        <v>157</v>
      </c>
      <c r="C78" s="7" t="s">
        <v>158</v>
      </c>
      <c r="D78" s="7" t="s">
        <v>933</v>
      </c>
      <c r="E78" s="7" t="s">
        <v>929</v>
      </c>
      <c r="F78" s="8">
        <v>121781.42</v>
      </c>
      <c r="G78" s="11"/>
      <c r="H78" s="8">
        <f>SUM(OrderBal19[[#This Row],[Annual
(Actual)]:[Unpaid]])</f>
        <v>121781.42</v>
      </c>
    </row>
    <row r="79" spans="1:8" x14ac:dyDescent="0.25">
      <c r="A79" s="7" t="s">
        <v>580</v>
      </c>
      <c r="B79" s="7" t="s">
        <v>159</v>
      </c>
      <c r="C79" s="7" t="s">
        <v>160</v>
      </c>
      <c r="D79" s="7" t="s">
        <v>933</v>
      </c>
      <c r="E79" s="7" t="s">
        <v>929</v>
      </c>
      <c r="F79" s="8">
        <v>899030.78</v>
      </c>
      <c r="G79" s="9"/>
      <c r="H79" s="8">
        <f>SUM(OrderBal19[[#This Row],[Annual
(Actual)]:[Unpaid]])</f>
        <v>899030.78</v>
      </c>
    </row>
    <row r="80" spans="1:8" x14ac:dyDescent="0.25">
      <c r="A80" s="7" t="s">
        <v>581</v>
      </c>
      <c r="B80" s="7" t="s">
        <v>916</v>
      </c>
      <c r="C80" s="7" t="s">
        <v>162</v>
      </c>
      <c r="D80" s="7" t="s">
        <v>912</v>
      </c>
      <c r="E80" s="7" t="s">
        <v>929</v>
      </c>
      <c r="F80" s="8">
        <v>0.13</v>
      </c>
      <c r="G80" s="9"/>
      <c r="H80" s="8">
        <f>SUM(OrderBal19[[#This Row],[Annual
(Actual)]:[Unpaid]])</f>
        <v>0.13</v>
      </c>
    </row>
    <row r="81" spans="1:8" s="21" customFormat="1" ht="13" x14ac:dyDescent="0.3">
      <c r="A81" s="7" t="s">
        <v>582</v>
      </c>
      <c r="B81" s="7" t="s">
        <v>163</v>
      </c>
      <c r="C81" s="7" t="s">
        <v>164</v>
      </c>
      <c r="D81" s="7" t="s">
        <v>913</v>
      </c>
      <c r="E81" s="7" t="s">
        <v>929</v>
      </c>
      <c r="F81" s="8">
        <v>225888.08</v>
      </c>
      <c r="G81" s="9"/>
      <c r="H81" s="8">
        <f>SUM(OrderBal19[[#This Row],[Annual
(Actual)]:[Unpaid]])</f>
        <v>225888.08</v>
      </c>
    </row>
    <row r="82" spans="1:8" s="21" customFormat="1" ht="13" x14ac:dyDescent="0.3">
      <c r="A82" s="7" t="s">
        <v>583</v>
      </c>
      <c r="B82" s="7" t="s">
        <v>165</v>
      </c>
      <c r="C82" s="7" t="s">
        <v>166</v>
      </c>
      <c r="D82" s="7" t="s">
        <v>933</v>
      </c>
      <c r="E82" s="7" t="s">
        <v>929</v>
      </c>
      <c r="F82" s="8">
        <v>1430000</v>
      </c>
      <c r="G82" s="9"/>
      <c r="H82" s="8">
        <f>SUM(OrderBal19[[#This Row],[Annual
(Actual)]:[Unpaid]])</f>
        <v>1430000</v>
      </c>
    </row>
    <row r="83" spans="1:8" s="21" customFormat="1" ht="13" x14ac:dyDescent="0.3">
      <c r="A83" s="7" t="s">
        <v>584</v>
      </c>
      <c r="B83" s="7" t="s">
        <v>167</v>
      </c>
      <c r="C83" s="7" t="s">
        <v>168</v>
      </c>
      <c r="D83" s="7" t="s">
        <v>933</v>
      </c>
      <c r="E83" s="7" t="s">
        <v>929</v>
      </c>
      <c r="F83" s="8">
        <v>90433.03</v>
      </c>
      <c r="G83" s="9"/>
      <c r="H83" s="8">
        <f>SUM(OrderBal19[[#This Row],[Annual
(Actual)]:[Unpaid]])</f>
        <v>90433.03</v>
      </c>
    </row>
    <row r="84" spans="1:8" x14ac:dyDescent="0.25">
      <c r="A84" s="7" t="s">
        <v>585</v>
      </c>
      <c r="B84" s="7" t="s">
        <v>169</v>
      </c>
      <c r="C84" s="7" t="s">
        <v>168</v>
      </c>
      <c r="D84" s="7" t="s">
        <v>933</v>
      </c>
      <c r="E84" s="7" t="s">
        <v>929</v>
      </c>
      <c r="F84" s="8">
        <v>633333.19999999995</v>
      </c>
      <c r="G84" s="9"/>
      <c r="H84" s="8">
        <f>SUM(OrderBal19[[#This Row],[Annual
(Actual)]:[Unpaid]])</f>
        <v>633333.19999999995</v>
      </c>
    </row>
    <row r="85" spans="1:8" x14ac:dyDescent="0.25">
      <c r="A85" s="7" t="s">
        <v>586</v>
      </c>
      <c r="B85" s="7" t="s">
        <v>170</v>
      </c>
      <c r="C85" s="7" t="s">
        <v>171</v>
      </c>
      <c r="D85" s="7" t="s">
        <v>933</v>
      </c>
      <c r="E85" s="7" t="s">
        <v>929</v>
      </c>
      <c r="F85" s="8">
        <v>646439.43000000005</v>
      </c>
      <c r="G85" s="9"/>
      <c r="H85" s="8">
        <f>SUM(OrderBal19[[#This Row],[Annual
(Actual)]:[Unpaid]])</f>
        <v>646439.43000000005</v>
      </c>
    </row>
    <row r="86" spans="1:8" s="21" customFormat="1" ht="13" x14ac:dyDescent="0.3">
      <c r="A86" s="7" t="s">
        <v>587</v>
      </c>
      <c r="B86" s="7" t="s">
        <v>172</v>
      </c>
      <c r="C86" s="7" t="s">
        <v>173</v>
      </c>
      <c r="D86" s="7" t="s">
        <v>933</v>
      </c>
      <c r="E86" s="7" t="s">
        <v>929</v>
      </c>
      <c r="F86" s="8">
        <v>102779.5</v>
      </c>
      <c r="G86" s="9"/>
      <c r="H86" s="8">
        <f>SUM(OrderBal19[[#This Row],[Annual
(Actual)]:[Unpaid]])</f>
        <v>102779.5</v>
      </c>
    </row>
    <row r="87" spans="1:8" x14ac:dyDescent="0.25">
      <c r="A87" s="7" t="s">
        <v>589</v>
      </c>
      <c r="B87" s="7" t="s">
        <v>176</v>
      </c>
      <c r="C87" s="7" t="s">
        <v>177</v>
      </c>
      <c r="D87" s="7" t="s">
        <v>812</v>
      </c>
      <c r="E87" s="7" t="s">
        <v>881</v>
      </c>
      <c r="F87" s="8">
        <v>-0.06</v>
      </c>
      <c r="G87" s="9"/>
      <c r="H87" s="8">
        <f>SUM(OrderBal19[[#This Row],[Annual
(Actual)]:[Unpaid]])</f>
        <v>-0.06</v>
      </c>
    </row>
    <row r="88" spans="1:8" x14ac:dyDescent="0.25">
      <c r="A88" s="7" t="s">
        <v>590</v>
      </c>
      <c r="B88" s="7" t="s">
        <v>178</v>
      </c>
      <c r="C88" s="7" t="s">
        <v>179</v>
      </c>
      <c r="D88" s="7" t="s">
        <v>26</v>
      </c>
      <c r="E88" s="7" t="s">
        <v>929</v>
      </c>
      <c r="F88" s="8">
        <v>-0.16</v>
      </c>
      <c r="G88" s="9"/>
      <c r="H88" s="8">
        <f>SUM(OrderBal19[[#This Row],[Annual
(Actual)]:[Unpaid]])</f>
        <v>-0.16</v>
      </c>
    </row>
    <row r="89" spans="1:8" s="21" customFormat="1" ht="13" x14ac:dyDescent="0.3">
      <c r="A89" s="7" t="s">
        <v>591</v>
      </c>
      <c r="B89" s="7" t="s">
        <v>180</v>
      </c>
      <c r="C89" s="7" t="s">
        <v>181</v>
      </c>
      <c r="D89" s="7" t="s">
        <v>933</v>
      </c>
      <c r="E89" s="7" t="s">
        <v>881</v>
      </c>
      <c r="F89" s="8">
        <v>118217.97</v>
      </c>
      <c r="G89" s="9"/>
      <c r="H89" s="8">
        <f>SUM(OrderBal19[[#This Row],[Annual
(Actual)]:[Unpaid]])</f>
        <v>118217.97</v>
      </c>
    </row>
    <row r="90" spans="1:8" s="21" customFormat="1" ht="13" x14ac:dyDescent="0.3">
      <c r="A90" s="7" t="s">
        <v>592</v>
      </c>
      <c r="B90" s="7" t="s">
        <v>182</v>
      </c>
      <c r="C90" s="7" t="s">
        <v>183</v>
      </c>
      <c r="D90" s="7" t="s">
        <v>933</v>
      </c>
      <c r="E90" s="7" t="s">
        <v>929</v>
      </c>
      <c r="F90" s="8">
        <v>383032.88</v>
      </c>
      <c r="G90" s="9"/>
      <c r="H90" s="8">
        <f>SUM(OrderBal19[[#This Row],[Annual
(Actual)]:[Unpaid]])</f>
        <v>383032.88</v>
      </c>
    </row>
    <row r="91" spans="1:8" s="21" customFormat="1" ht="13.5" customHeight="1" x14ac:dyDescent="0.3">
      <c r="A91" s="7" t="s">
        <v>824</v>
      </c>
      <c r="B91" s="7" t="s">
        <v>825</v>
      </c>
      <c r="C91" s="7" t="s">
        <v>826</v>
      </c>
      <c r="D91" s="7" t="s">
        <v>933</v>
      </c>
      <c r="E91" s="7" t="s">
        <v>929</v>
      </c>
      <c r="F91" s="8">
        <v>95932</v>
      </c>
      <c r="G91" s="9"/>
      <c r="H91" s="8">
        <f>SUM(OrderBal19[[#This Row],[Annual
(Actual)]:[Unpaid]])</f>
        <v>95932</v>
      </c>
    </row>
    <row r="92" spans="1:8" s="21" customFormat="1" ht="12" customHeight="1" x14ac:dyDescent="0.3">
      <c r="A92" s="7" t="s">
        <v>593</v>
      </c>
      <c r="B92" s="7" t="s">
        <v>184</v>
      </c>
      <c r="C92" s="7" t="s">
        <v>185</v>
      </c>
      <c r="D92" s="7" t="s">
        <v>933</v>
      </c>
      <c r="E92" s="7" t="s">
        <v>929</v>
      </c>
      <c r="F92" s="8">
        <v>1233169.6499999999</v>
      </c>
      <c r="G92" s="9"/>
      <c r="H92" s="8">
        <f>SUM(OrderBal19[[#This Row],[Annual
(Actual)]:[Unpaid]])</f>
        <v>1233169.6499999999</v>
      </c>
    </row>
    <row r="93" spans="1:8" s="21" customFormat="1" ht="13" x14ac:dyDescent="0.3">
      <c r="A93" s="7" t="s">
        <v>594</v>
      </c>
      <c r="B93" s="7" t="s">
        <v>186</v>
      </c>
      <c r="C93" s="7" t="s">
        <v>187</v>
      </c>
      <c r="D93" s="7" t="s">
        <v>933</v>
      </c>
      <c r="E93" s="7" t="s">
        <v>929</v>
      </c>
      <c r="F93" s="8">
        <v>47501.27</v>
      </c>
      <c r="G93" s="9"/>
      <c r="H93" s="8">
        <f>SUM(OrderBal19[[#This Row],[Annual
(Actual)]:[Unpaid]])</f>
        <v>47501.27</v>
      </c>
    </row>
    <row r="94" spans="1:8" x14ac:dyDescent="0.25">
      <c r="A94" s="7" t="s">
        <v>595</v>
      </c>
      <c r="B94" s="7" t="s">
        <v>188</v>
      </c>
      <c r="C94" s="7" t="s">
        <v>189</v>
      </c>
      <c r="D94" s="7" t="s">
        <v>933</v>
      </c>
      <c r="E94" s="7" t="s">
        <v>929</v>
      </c>
      <c r="F94" s="8">
        <v>100656.24</v>
      </c>
      <c r="G94" s="9"/>
      <c r="H94" s="8">
        <f>SUM(OrderBal19[[#This Row],[Annual
(Actual)]:[Unpaid]])</f>
        <v>100656.24</v>
      </c>
    </row>
    <row r="95" spans="1:8" x14ac:dyDescent="0.25">
      <c r="A95" s="7" t="s">
        <v>596</v>
      </c>
      <c r="B95" s="7" t="s">
        <v>190</v>
      </c>
      <c r="C95" s="7" t="s">
        <v>191</v>
      </c>
      <c r="D95" s="7" t="s">
        <v>933</v>
      </c>
      <c r="E95" s="7" t="s">
        <v>881</v>
      </c>
      <c r="F95" s="8">
        <v>69734.62</v>
      </c>
      <c r="G95" s="9"/>
      <c r="H95" s="8">
        <f>SUM(OrderBal19[[#This Row],[Annual
(Actual)]:[Unpaid]])</f>
        <v>69734.62</v>
      </c>
    </row>
    <row r="96" spans="1:8" s="21" customFormat="1" ht="13" x14ac:dyDescent="0.3">
      <c r="A96" s="7" t="s">
        <v>597</v>
      </c>
      <c r="B96" s="7" t="s">
        <v>192</v>
      </c>
      <c r="C96" s="7" t="s">
        <v>193</v>
      </c>
      <c r="D96" s="7" t="s">
        <v>933</v>
      </c>
      <c r="E96" s="7" t="s">
        <v>929</v>
      </c>
      <c r="F96" s="8">
        <v>159154</v>
      </c>
      <c r="G96" s="9"/>
      <c r="H96" s="8">
        <f>SUM(OrderBal19[[#This Row],[Annual
(Actual)]:[Unpaid]])</f>
        <v>159154</v>
      </c>
    </row>
    <row r="97" spans="1:8" s="21" customFormat="1" ht="13" x14ac:dyDescent="0.3">
      <c r="A97" s="7" t="s">
        <v>598</v>
      </c>
      <c r="B97" s="7" t="s">
        <v>194</v>
      </c>
      <c r="C97" s="7" t="s">
        <v>195</v>
      </c>
      <c r="D97" s="7" t="s">
        <v>912</v>
      </c>
      <c r="E97" s="7" t="s">
        <v>929</v>
      </c>
      <c r="F97" s="8">
        <v>201066</v>
      </c>
      <c r="G97" s="9"/>
      <c r="H97" s="8">
        <f>SUM(OrderBal19[[#This Row],[Annual
(Actual)]:[Unpaid]])</f>
        <v>201066</v>
      </c>
    </row>
    <row r="98" spans="1:8" s="21" customFormat="1" ht="13" x14ac:dyDescent="0.3">
      <c r="A98" s="7" t="s">
        <v>599</v>
      </c>
      <c r="B98" s="7" t="s">
        <v>196</v>
      </c>
      <c r="C98" s="7" t="s">
        <v>197</v>
      </c>
      <c r="D98" s="7" t="s">
        <v>933</v>
      </c>
      <c r="E98" s="7" t="s">
        <v>48</v>
      </c>
      <c r="F98" s="8">
        <v>598956.5</v>
      </c>
      <c r="G98" s="9"/>
      <c r="H98" s="8">
        <f>SUM(OrderBal19[[#This Row],[Annual
(Actual)]:[Unpaid]])</f>
        <v>598956.5</v>
      </c>
    </row>
    <row r="99" spans="1:8" x14ac:dyDescent="0.25">
      <c r="A99" s="7" t="s">
        <v>600</v>
      </c>
      <c r="B99" s="7" t="s">
        <v>198</v>
      </c>
      <c r="C99" s="7" t="s">
        <v>199</v>
      </c>
      <c r="D99" s="7" t="s">
        <v>933</v>
      </c>
      <c r="E99" s="7" t="s">
        <v>929</v>
      </c>
      <c r="F99" s="8">
        <v>26627.119999999999</v>
      </c>
      <c r="G99" s="9"/>
      <c r="H99" s="8">
        <f>SUM(OrderBal19[[#This Row],[Annual
(Actual)]:[Unpaid]])</f>
        <v>26627.119999999999</v>
      </c>
    </row>
    <row r="100" spans="1:8" s="21" customFormat="1" ht="13" x14ac:dyDescent="0.3">
      <c r="A100" s="7" t="s">
        <v>601</v>
      </c>
      <c r="B100" s="7" t="s">
        <v>200</v>
      </c>
      <c r="C100" s="7" t="s">
        <v>201</v>
      </c>
      <c r="D100" s="7" t="s">
        <v>933</v>
      </c>
      <c r="E100" s="7" t="s">
        <v>929</v>
      </c>
      <c r="F100" s="8">
        <v>76510.03</v>
      </c>
      <c r="G100" s="9"/>
      <c r="H100" s="8">
        <f>SUM(OrderBal19[[#This Row],[Annual
(Actual)]:[Unpaid]])</f>
        <v>76510.03</v>
      </c>
    </row>
    <row r="101" spans="1:8" x14ac:dyDescent="0.25">
      <c r="A101" s="7" t="s">
        <v>602</v>
      </c>
      <c r="B101" s="7" t="s">
        <v>202</v>
      </c>
      <c r="C101" s="7" t="s">
        <v>203</v>
      </c>
      <c r="D101" s="7" t="s">
        <v>204</v>
      </c>
      <c r="E101" s="7" t="s">
        <v>881</v>
      </c>
      <c r="F101" s="8">
        <v>-0.17</v>
      </c>
      <c r="G101" s="9"/>
      <c r="H101" s="8">
        <f>SUM(OrderBal19[[#This Row],[Annual
(Actual)]:[Unpaid]])</f>
        <v>-0.17</v>
      </c>
    </row>
    <row r="102" spans="1:8" x14ac:dyDescent="0.25">
      <c r="A102" s="7" t="s">
        <v>603</v>
      </c>
      <c r="B102" s="7" t="s">
        <v>205</v>
      </c>
      <c r="C102" s="7" t="s">
        <v>206</v>
      </c>
      <c r="D102" s="7" t="s">
        <v>933</v>
      </c>
      <c r="E102" s="7" t="s">
        <v>48</v>
      </c>
      <c r="F102" s="8">
        <v>288805.51</v>
      </c>
      <c r="G102" s="9"/>
      <c r="H102" s="8">
        <f>SUM(OrderBal19[[#This Row],[Annual
(Actual)]:[Unpaid]])</f>
        <v>288805.51</v>
      </c>
    </row>
    <row r="103" spans="1:8" x14ac:dyDescent="0.25">
      <c r="A103" s="7" t="s">
        <v>604</v>
      </c>
      <c r="B103" s="7" t="s">
        <v>207</v>
      </c>
      <c r="C103" s="7" t="s">
        <v>208</v>
      </c>
      <c r="D103" s="7" t="s">
        <v>933</v>
      </c>
      <c r="E103" s="7" t="s">
        <v>929</v>
      </c>
      <c r="F103" s="8">
        <v>452833.41</v>
      </c>
      <c r="G103" s="12"/>
      <c r="H103" s="8">
        <f>SUM(OrderBal19[[#This Row],[Annual
(Actual)]:[Unpaid]])</f>
        <v>452833.41</v>
      </c>
    </row>
    <row r="104" spans="1:8" x14ac:dyDescent="0.25">
      <c r="A104" s="7" t="s">
        <v>605</v>
      </c>
      <c r="B104" s="7" t="s">
        <v>209</v>
      </c>
      <c r="C104" s="7" t="s">
        <v>208</v>
      </c>
      <c r="D104" s="7" t="s">
        <v>933</v>
      </c>
      <c r="E104" s="7" t="s">
        <v>929</v>
      </c>
      <c r="F104" s="8">
        <v>1161000</v>
      </c>
      <c r="G104" s="9"/>
      <c r="H104" s="8">
        <f>SUM(OrderBal19[[#This Row],[Annual
(Actual)]:[Unpaid]])</f>
        <v>1161000</v>
      </c>
    </row>
    <row r="105" spans="1:8" x14ac:dyDescent="0.25">
      <c r="A105" s="7" t="s">
        <v>606</v>
      </c>
      <c r="B105" s="7" t="s">
        <v>210</v>
      </c>
      <c r="C105" s="7" t="s">
        <v>211</v>
      </c>
      <c r="D105" s="7" t="s">
        <v>933</v>
      </c>
      <c r="E105" s="7" t="s">
        <v>881</v>
      </c>
      <c r="F105" s="8">
        <v>428545.33</v>
      </c>
      <c r="G105" s="9"/>
      <c r="H105" s="8">
        <f>SUM(OrderBal19[[#This Row],[Annual
(Actual)]:[Unpaid]])</f>
        <v>428545.33</v>
      </c>
    </row>
    <row r="106" spans="1:8" x14ac:dyDescent="0.25">
      <c r="A106" s="7" t="s">
        <v>607</v>
      </c>
      <c r="B106" s="7" t="s">
        <v>212</v>
      </c>
      <c r="C106" s="7" t="s">
        <v>213</v>
      </c>
      <c r="D106" s="7" t="s">
        <v>933</v>
      </c>
      <c r="E106" s="7" t="s">
        <v>881</v>
      </c>
      <c r="F106" s="8">
        <v>113959.96</v>
      </c>
      <c r="G106" s="9"/>
      <c r="H106" s="8">
        <f>SUM(OrderBal19[[#This Row],[Annual
(Actual)]:[Unpaid]])</f>
        <v>113959.96</v>
      </c>
    </row>
    <row r="107" spans="1:8" x14ac:dyDescent="0.25">
      <c r="A107" s="7" t="s">
        <v>608</v>
      </c>
      <c r="B107" s="7" t="s">
        <v>214</v>
      </c>
      <c r="C107" s="7" t="s">
        <v>215</v>
      </c>
      <c r="D107" s="7" t="s">
        <v>933</v>
      </c>
      <c r="E107" s="7" t="s">
        <v>929</v>
      </c>
      <c r="F107" s="8">
        <v>145646.13</v>
      </c>
      <c r="G107" s="9"/>
      <c r="H107" s="8">
        <f>SUM(OrderBal19[[#This Row],[Annual
(Actual)]:[Unpaid]])</f>
        <v>145646.13</v>
      </c>
    </row>
    <row r="108" spans="1:8" x14ac:dyDescent="0.25">
      <c r="A108" s="7" t="s">
        <v>609</v>
      </c>
      <c r="B108" s="7" t="s">
        <v>217</v>
      </c>
      <c r="C108" s="7" t="s">
        <v>218</v>
      </c>
      <c r="D108" s="7" t="s">
        <v>933</v>
      </c>
      <c r="E108" s="7" t="s">
        <v>929</v>
      </c>
      <c r="F108" s="8">
        <v>278114.71000000002</v>
      </c>
      <c r="G108" s="9"/>
      <c r="H108" s="8">
        <f>SUM(OrderBal19[[#This Row],[Annual
(Actual)]:[Unpaid]])</f>
        <v>278114.71000000002</v>
      </c>
    </row>
    <row r="109" spans="1:8" x14ac:dyDescent="0.25">
      <c r="A109" s="7" t="s">
        <v>610</v>
      </c>
      <c r="B109" s="7" t="s">
        <v>219</v>
      </c>
      <c r="C109" s="7" t="s">
        <v>220</v>
      </c>
      <c r="D109" s="7" t="s">
        <v>933</v>
      </c>
      <c r="E109" s="7" t="s">
        <v>929</v>
      </c>
      <c r="F109" s="8">
        <v>286514.13</v>
      </c>
      <c r="G109" s="9"/>
      <c r="H109" s="8">
        <f>SUM(OrderBal19[[#This Row],[Annual
(Actual)]:[Unpaid]])</f>
        <v>286514.13</v>
      </c>
    </row>
    <row r="110" spans="1:8" s="21" customFormat="1" ht="13" x14ac:dyDescent="0.3">
      <c r="A110" s="7" t="s">
        <v>611</v>
      </c>
      <c r="B110" s="7" t="s">
        <v>221</v>
      </c>
      <c r="C110" s="7" t="s">
        <v>222</v>
      </c>
      <c r="D110" s="7" t="s">
        <v>933</v>
      </c>
      <c r="E110" s="7" t="s">
        <v>929</v>
      </c>
      <c r="F110" s="8">
        <v>473355.18</v>
      </c>
      <c r="G110" s="9"/>
      <c r="H110" s="8">
        <f>SUM(OrderBal19[[#This Row],[Annual
(Actual)]:[Unpaid]])</f>
        <v>473355.18</v>
      </c>
    </row>
    <row r="111" spans="1:8" x14ac:dyDescent="0.25">
      <c r="A111" s="7" t="s">
        <v>612</v>
      </c>
      <c r="B111" s="7" t="s">
        <v>223</v>
      </c>
      <c r="C111" s="7" t="s">
        <v>224</v>
      </c>
      <c r="D111" s="7" t="s">
        <v>913</v>
      </c>
      <c r="E111" s="7" t="s">
        <v>929</v>
      </c>
      <c r="F111" s="8">
        <v>-0.12</v>
      </c>
      <c r="G111" s="9"/>
      <c r="H111" s="8">
        <f>SUM(OrderBal19[[#This Row],[Annual
(Actual)]:[Unpaid]])</f>
        <v>-0.12</v>
      </c>
    </row>
    <row r="112" spans="1:8" x14ac:dyDescent="0.25">
      <c r="A112" s="7" t="s">
        <v>781</v>
      </c>
      <c r="B112" s="7" t="s">
        <v>782</v>
      </c>
      <c r="C112" s="7" t="s">
        <v>783</v>
      </c>
      <c r="D112" s="7" t="s">
        <v>933</v>
      </c>
      <c r="E112" s="7" t="s">
        <v>881</v>
      </c>
      <c r="F112" s="8">
        <v>199708.31</v>
      </c>
      <c r="G112" s="9"/>
      <c r="H112" s="8">
        <f>SUM(OrderBal19[[#This Row],[Annual
(Actual)]:[Unpaid]])</f>
        <v>199708.31</v>
      </c>
    </row>
    <row r="113" spans="1:8" s="21" customFormat="1" ht="13" x14ac:dyDescent="0.3">
      <c r="A113" s="7" t="s">
        <v>613</v>
      </c>
      <c r="B113" s="7" t="s">
        <v>225</v>
      </c>
      <c r="C113" s="7" t="s">
        <v>226</v>
      </c>
      <c r="D113" s="7" t="s">
        <v>933</v>
      </c>
      <c r="E113" s="7" t="s">
        <v>929</v>
      </c>
      <c r="F113" s="8">
        <v>1219088.8700000001</v>
      </c>
      <c r="G113" s="9"/>
      <c r="H113" s="8">
        <f>SUM(OrderBal19[[#This Row],[Annual
(Actual)]:[Unpaid]])</f>
        <v>1219088.8700000001</v>
      </c>
    </row>
    <row r="114" spans="1:8" x14ac:dyDescent="0.25">
      <c r="A114" s="7" t="s">
        <v>614</v>
      </c>
      <c r="B114" s="7" t="s">
        <v>227</v>
      </c>
      <c r="C114" s="7" t="s">
        <v>228</v>
      </c>
      <c r="D114" s="7" t="s">
        <v>933</v>
      </c>
      <c r="E114" s="7" t="s">
        <v>929</v>
      </c>
      <c r="F114" s="8">
        <v>109927.46</v>
      </c>
      <c r="G114" s="9"/>
      <c r="H114" s="8">
        <f>SUM(OrderBal19[[#This Row],[Annual
(Actual)]:[Unpaid]])</f>
        <v>109927.46</v>
      </c>
    </row>
    <row r="115" spans="1:8" s="21" customFormat="1" ht="13" x14ac:dyDescent="0.3">
      <c r="A115" s="7" t="s">
        <v>615</v>
      </c>
      <c r="B115" s="7" t="s">
        <v>229</v>
      </c>
      <c r="C115" s="7" t="s">
        <v>230</v>
      </c>
      <c r="D115" s="7" t="s">
        <v>933</v>
      </c>
      <c r="E115" s="7" t="s">
        <v>881</v>
      </c>
      <c r="F115" s="8">
        <v>-0.14000000000000001</v>
      </c>
      <c r="G115" s="9"/>
      <c r="H115" s="8">
        <f>SUM(OrderBal19[[#This Row],[Annual
(Actual)]:[Unpaid]])</f>
        <v>-0.14000000000000001</v>
      </c>
    </row>
    <row r="116" spans="1:8" x14ac:dyDescent="0.25">
      <c r="A116" s="7" t="s">
        <v>616</v>
      </c>
      <c r="B116" s="7" t="s">
        <v>231</v>
      </c>
      <c r="C116" s="7" t="s">
        <v>232</v>
      </c>
      <c r="D116" s="7" t="s">
        <v>56</v>
      </c>
      <c r="E116" s="7" t="s">
        <v>881</v>
      </c>
      <c r="F116" s="8">
        <v>0.04</v>
      </c>
      <c r="G116" s="9"/>
      <c r="H116" s="8">
        <f>SUM(OrderBal19[[#This Row],[Annual
(Actual)]:[Unpaid]])</f>
        <v>0.04</v>
      </c>
    </row>
    <row r="117" spans="1:8" x14ac:dyDescent="0.25">
      <c r="A117" s="7" t="s">
        <v>617</v>
      </c>
      <c r="B117" s="7" t="s">
        <v>233</v>
      </c>
      <c r="C117" s="7" t="s">
        <v>234</v>
      </c>
      <c r="D117" s="7" t="s">
        <v>921</v>
      </c>
      <c r="E117" s="7" t="s">
        <v>929</v>
      </c>
      <c r="F117" s="8">
        <v>96495.54</v>
      </c>
      <c r="G117" s="9"/>
      <c r="H117" s="8">
        <f>SUM(OrderBal19[[#This Row],[Annual
(Actual)]:[Unpaid]])</f>
        <v>96495.54</v>
      </c>
    </row>
    <row r="118" spans="1:8" x14ac:dyDescent="0.25">
      <c r="A118" s="7" t="s">
        <v>618</v>
      </c>
      <c r="B118" s="7" t="s">
        <v>235</v>
      </c>
      <c r="C118" s="7" t="s">
        <v>236</v>
      </c>
      <c r="D118" s="7" t="s">
        <v>237</v>
      </c>
      <c r="E118" s="7" t="s">
        <v>929</v>
      </c>
      <c r="F118" s="8">
        <v>11455.11</v>
      </c>
      <c r="G118" s="9"/>
      <c r="H118" s="8">
        <f>SUM(OrderBal19[[#This Row],[Annual
(Actual)]:[Unpaid]])</f>
        <v>11455.11</v>
      </c>
    </row>
    <row r="119" spans="1:8" x14ac:dyDescent="0.25">
      <c r="A119" s="7" t="s">
        <v>619</v>
      </c>
      <c r="B119" s="7" t="s">
        <v>238</v>
      </c>
      <c r="C119" s="7" t="s">
        <v>239</v>
      </c>
      <c r="D119" s="7" t="s">
        <v>933</v>
      </c>
      <c r="E119" s="7" t="s">
        <v>929</v>
      </c>
      <c r="F119" s="8">
        <v>257900.22</v>
      </c>
      <c r="G119" s="9"/>
      <c r="H119" s="8">
        <f>SUM(OrderBal19[[#This Row],[Annual
(Actual)]:[Unpaid]])</f>
        <v>257900.22</v>
      </c>
    </row>
    <row r="120" spans="1:8" s="21" customFormat="1" ht="13" x14ac:dyDescent="0.3">
      <c r="A120" s="7" t="s">
        <v>620</v>
      </c>
      <c r="B120" s="7" t="s">
        <v>240</v>
      </c>
      <c r="C120" s="7" t="s">
        <v>241</v>
      </c>
      <c r="D120" s="7" t="s">
        <v>933</v>
      </c>
      <c r="E120" s="7" t="s">
        <v>929</v>
      </c>
      <c r="F120" s="8">
        <v>195552</v>
      </c>
      <c r="G120" s="9"/>
      <c r="H120" s="8">
        <f>SUM(OrderBal19[[#This Row],[Annual
(Actual)]:[Unpaid]])</f>
        <v>195552</v>
      </c>
    </row>
    <row r="121" spans="1:8" x14ac:dyDescent="0.25">
      <c r="A121" s="7" t="s">
        <v>621</v>
      </c>
      <c r="B121" s="7" t="s">
        <v>242</v>
      </c>
      <c r="C121" s="7" t="s">
        <v>243</v>
      </c>
      <c r="D121" s="7" t="s">
        <v>933</v>
      </c>
      <c r="E121" s="7" t="s">
        <v>929</v>
      </c>
      <c r="F121" s="8">
        <v>35920.94</v>
      </c>
      <c r="G121" s="9"/>
      <c r="H121" s="8">
        <f>SUM(OrderBal19[[#This Row],[Annual
(Actual)]:[Unpaid]])</f>
        <v>35920.94</v>
      </c>
    </row>
    <row r="122" spans="1:8" x14ac:dyDescent="0.25">
      <c r="A122" s="7" t="s">
        <v>622</v>
      </c>
      <c r="B122" s="7" t="s">
        <v>244</v>
      </c>
      <c r="C122" s="7" t="s">
        <v>245</v>
      </c>
      <c r="D122" s="7" t="s">
        <v>933</v>
      </c>
      <c r="E122" s="7" t="s">
        <v>881</v>
      </c>
      <c r="F122" s="8">
        <v>154039.48000000001</v>
      </c>
      <c r="G122" s="9"/>
      <c r="H122" s="8">
        <f>SUM(OrderBal19[[#This Row],[Annual
(Actual)]:[Unpaid]])</f>
        <v>154039.48000000001</v>
      </c>
    </row>
    <row r="123" spans="1:8" s="21" customFormat="1" ht="13" x14ac:dyDescent="0.3">
      <c r="A123" s="7" t="s">
        <v>623</v>
      </c>
      <c r="B123" s="7" t="s">
        <v>246</v>
      </c>
      <c r="C123" s="7" t="s">
        <v>247</v>
      </c>
      <c r="D123" s="7" t="s">
        <v>933</v>
      </c>
      <c r="E123" s="7" t="s">
        <v>929</v>
      </c>
      <c r="F123" s="8">
        <v>148757.32</v>
      </c>
      <c r="G123" s="9"/>
      <c r="H123" s="8">
        <f>SUM(OrderBal19[[#This Row],[Annual
(Actual)]:[Unpaid]])</f>
        <v>148757.32</v>
      </c>
    </row>
    <row r="124" spans="1:8" s="21" customFormat="1" ht="13" x14ac:dyDescent="0.3">
      <c r="A124" s="7" t="s">
        <v>624</v>
      </c>
      <c r="B124" s="7" t="s">
        <v>248</v>
      </c>
      <c r="C124" s="7" t="s">
        <v>249</v>
      </c>
      <c r="D124" s="7" t="s">
        <v>933</v>
      </c>
      <c r="E124" s="7" t="s">
        <v>929</v>
      </c>
      <c r="F124" s="8">
        <v>680000</v>
      </c>
      <c r="G124" s="9"/>
      <c r="H124" s="8">
        <f>SUM(OrderBal19[[#This Row],[Annual
(Actual)]:[Unpaid]])</f>
        <v>680000</v>
      </c>
    </row>
    <row r="125" spans="1:8" x14ac:dyDescent="0.25">
      <c r="A125" s="7" t="s">
        <v>625</v>
      </c>
      <c r="B125" s="7" t="s">
        <v>250</v>
      </c>
      <c r="C125" s="7" t="s">
        <v>251</v>
      </c>
      <c r="D125" s="7" t="s">
        <v>72</v>
      </c>
      <c r="E125" s="7" t="s">
        <v>929</v>
      </c>
      <c r="F125" s="8">
        <v>138.94</v>
      </c>
      <c r="G125" s="9"/>
      <c r="H125" s="8">
        <f>SUM(OrderBal19[[#This Row],[Annual
(Actual)]:[Unpaid]])</f>
        <v>138.94</v>
      </c>
    </row>
    <row r="126" spans="1:8" x14ac:dyDescent="0.25">
      <c r="A126" s="7" t="s">
        <v>626</v>
      </c>
      <c r="B126" s="7" t="s">
        <v>252</v>
      </c>
      <c r="C126" s="7" t="s">
        <v>251</v>
      </c>
      <c r="D126" s="7" t="s">
        <v>921</v>
      </c>
      <c r="E126" s="7" t="s">
        <v>929</v>
      </c>
      <c r="F126" s="8">
        <v>349072.38</v>
      </c>
      <c r="G126" s="9"/>
      <c r="H126" s="8">
        <f>SUM(OrderBal19[[#This Row],[Annual
(Actual)]:[Unpaid]])</f>
        <v>349072.38</v>
      </c>
    </row>
    <row r="127" spans="1:8" s="21" customFormat="1" ht="13" x14ac:dyDescent="0.3">
      <c r="A127" s="7" t="s">
        <v>627</v>
      </c>
      <c r="B127" s="7" t="s">
        <v>253</v>
      </c>
      <c r="C127" s="7" t="s">
        <v>254</v>
      </c>
      <c r="D127" s="7" t="s">
        <v>933</v>
      </c>
      <c r="E127" s="7" t="s">
        <v>881</v>
      </c>
      <c r="F127" s="8">
        <v>389340</v>
      </c>
      <c r="G127" s="9"/>
      <c r="H127" s="8">
        <f>SUM(OrderBal19[[#This Row],[Annual
(Actual)]:[Unpaid]])</f>
        <v>389340</v>
      </c>
    </row>
    <row r="128" spans="1:8" s="21" customFormat="1" ht="13" x14ac:dyDescent="0.3">
      <c r="A128" s="7" t="s">
        <v>628</v>
      </c>
      <c r="B128" s="7" t="s">
        <v>255</v>
      </c>
      <c r="C128" s="7" t="s">
        <v>254</v>
      </c>
      <c r="D128" s="7" t="s">
        <v>933</v>
      </c>
      <c r="E128" s="7" t="s">
        <v>929</v>
      </c>
      <c r="F128" s="8">
        <v>1979188.61</v>
      </c>
      <c r="G128" s="9"/>
      <c r="H128" s="8">
        <f>SUM(OrderBal19[[#This Row],[Annual
(Actual)]:[Unpaid]])</f>
        <v>1979188.61</v>
      </c>
    </row>
    <row r="129" spans="1:8" x14ac:dyDescent="0.25">
      <c r="A129" s="7" t="s">
        <v>629</v>
      </c>
      <c r="B129" s="7" t="s">
        <v>256</v>
      </c>
      <c r="C129" s="7" t="s">
        <v>257</v>
      </c>
      <c r="D129" s="7" t="s">
        <v>933</v>
      </c>
      <c r="E129" s="7" t="s">
        <v>929</v>
      </c>
      <c r="F129" s="8">
        <v>285621.05</v>
      </c>
      <c r="G129" s="9"/>
      <c r="H129" s="8">
        <f>SUM(OrderBal19[[#This Row],[Annual
(Actual)]:[Unpaid]])</f>
        <v>285621.05</v>
      </c>
    </row>
    <row r="130" spans="1:8" x14ac:dyDescent="0.25">
      <c r="A130" s="7" t="s">
        <v>630</v>
      </c>
      <c r="B130" s="7" t="s">
        <v>258</v>
      </c>
      <c r="C130" s="7" t="s">
        <v>259</v>
      </c>
      <c r="D130" s="7" t="s">
        <v>933</v>
      </c>
      <c r="E130" s="7" t="s">
        <v>929</v>
      </c>
      <c r="F130" s="8">
        <v>45564.3</v>
      </c>
      <c r="G130" s="9"/>
      <c r="H130" s="8">
        <f>SUM(OrderBal19[[#This Row],[Annual
(Actual)]:[Unpaid]])</f>
        <v>45564.3</v>
      </c>
    </row>
    <row r="131" spans="1:8" x14ac:dyDescent="0.25">
      <c r="A131" s="7" t="s">
        <v>631</v>
      </c>
      <c r="B131" s="7" t="s">
        <v>260</v>
      </c>
      <c r="C131" s="7" t="s">
        <v>259</v>
      </c>
      <c r="D131" s="7" t="s">
        <v>880</v>
      </c>
      <c r="E131" s="7" t="s">
        <v>881</v>
      </c>
      <c r="F131" s="8">
        <v>-0.03</v>
      </c>
      <c r="G131" s="9"/>
      <c r="H131" s="8">
        <f>SUM(OrderBal19[[#This Row],[Annual
(Actual)]:[Unpaid]])</f>
        <v>-0.03</v>
      </c>
    </row>
    <row r="132" spans="1:8" s="21" customFormat="1" ht="13" x14ac:dyDescent="0.3">
      <c r="A132" s="7" t="s">
        <v>632</v>
      </c>
      <c r="B132" s="7" t="s">
        <v>261</v>
      </c>
      <c r="C132" s="7" t="s">
        <v>262</v>
      </c>
      <c r="D132" s="7" t="s">
        <v>216</v>
      </c>
      <c r="E132" s="7" t="s">
        <v>929</v>
      </c>
      <c r="F132" s="8">
        <v>7.0000000000000007E-2</v>
      </c>
      <c r="G132" s="9"/>
      <c r="H132" s="8">
        <f>SUM(OrderBal19[[#This Row],[Annual
(Actual)]:[Unpaid]])</f>
        <v>7.0000000000000007E-2</v>
      </c>
    </row>
    <row r="133" spans="1:8" x14ac:dyDescent="0.25">
      <c r="A133" s="7" t="s">
        <v>633</v>
      </c>
      <c r="B133" s="7" t="s">
        <v>263</v>
      </c>
      <c r="C133" s="7" t="s">
        <v>264</v>
      </c>
      <c r="D133" s="7" t="s">
        <v>56</v>
      </c>
      <c r="E133" s="7" t="s">
        <v>881</v>
      </c>
      <c r="F133" s="8">
        <v>0.08</v>
      </c>
      <c r="G133" s="9"/>
      <c r="H133" s="8">
        <f>SUM(OrderBal19[[#This Row],[Annual
(Actual)]:[Unpaid]])</f>
        <v>0.08</v>
      </c>
    </row>
    <row r="134" spans="1:8" x14ac:dyDescent="0.25">
      <c r="A134" s="7" t="s">
        <v>634</v>
      </c>
      <c r="B134" s="7" t="s">
        <v>265</v>
      </c>
      <c r="C134" s="7" t="s">
        <v>266</v>
      </c>
      <c r="D134" s="7" t="s">
        <v>933</v>
      </c>
      <c r="E134" s="7" t="s">
        <v>929</v>
      </c>
      <c r="F134" s="8">
        <v>514002.1</v>
      </c>
      <c r="G134" s="9"/>
      <c r="H134" s="8">
        <f>SUM(OrderBal19[[#This Row],[Annual
(Actual)]:[Unpaid]])</f>
        <v>514002.1</v>
      </c>
    </row>
    <row r="135" spans="1:8" s="21" customFormat="1" ht="13" x14ac:dyDescent="0.3">
      <c r="A135" s="7" t="s">
        <v>635</v>
      </c>
      <c r="B135" s="7" t="s">
        <v>267</v>
      </c>
      <c r="C135" s="7" t="s">
        <v>268</v>
      </c>
      <c r="D135" s="7" t="s">
        <v>933</v>
      </c>
      <c r="E135" s="7" t="s">
        <v>929</v>
      </c>
      <c r="F135" s="8">
        <v>73367.05</v>
      </c>
      <c r="G135" s="9"/>
      <c r="H135" s="8">
        <f>SUM(OrderBal19[[#This Row],[Annual
(Actual)]:[Unpaid]])</f>
        <v>73367.05</v>
      </c>
    </row>
    <row r="136" spans="1:8" x14ac:dyDescent="0.25">
      <c r="A136" s="7" t="s">
        <v>636</v>
      </c>
      <c r="B136" s="7" t="s">
        <v>269</v>
      </c>
      <c r="C136" s="7" t="s">
        <v>270</v>
      </c>
      <c r="D136" s="7" t="s">
        <v>912</v>
      </c>
      <c r="E136" s="7" t="s">
        <v>929</v>
      </c>
      <c r="F136" s="8">
        <v>502318.11</v>
      </c>
      <c r="G136" s="9"/>
      <c r="H136" s="8">
        <f>SUM(OrderBal19[[#This Row],[Annual
(Actual)]:[Unpaid]])</f>
        <v>502318.11</v>
      </c>
    </row>
    <row r="137" spans="1:8" s="21" customFormat="1" ht="13" x14ac:dyDescent="0.3">
      <c r="A137" s="7" t="s">
        <v>637</v>
      </c>
      <c r="B137" s="7" t="s">
        <v>271</v>
      </c>
      <c r="C137" s="7" t="s">
        <v>272</v>
      </c>
      <c r="D137" s="7" t="s">
        <v>933</v>
      </c>
      <c r="E137" s="7" t="s">
        <v>929</v>
      </c>
      <c r="F137" s="8">
        <v>175427.49</v>
      </c>
      <c r="G137" s="9"/>
      <c r="H137" s="8">
        <f>SUM(OrderBal19[[#This Row],[Annual
(Actual)]:[Unpaid]])</f>
        <v>175427.49</v>
      </c>
    </row>
    <row r="138" spans="1:8" x14ac:dyDescent="0.25">
      <c r="A138" s="7" t="s">
        <v>638</v>
      </c>
      <c r="B138" s="7" t="s">
        <v>273</v>
      </c>
      <c r="C138" s="7" t="s">
        <v>272</v>
      </c>
      <c r="D138" s="7" t="s">
        <v>146</v>
      </c>
      <c r="E138" s="7" t="s">
        <v>929</v>
      </c>
      <c r="F138" s="8">
        <v>-0.28000000000000003</v>
      </c>
      <c r="G138" s="9"/>
      <c r="H138" s="8">
        <f>SUM(OrderBal19[[#This Row],[Annual
(Actual)]:[Unpaid]])</f>
        <v>-0.28000000000000003</v>
      </c>
    </row>
    <row r="139" spans="1:8" x14ac:dyDescent="0.25">
      <c r="A139" s="7" t="s">
        <v>639</v>
      </c>
      <c r="B139" s="7" t="s">
        <v>274</v>
      </c>
      <c r="C139" s="7" t="s">
        <v>275</v>
      </c>
      <c r="D139" s="7" t="s">
        <v>913</v>
      </c>
      <c r="E139" s="7" t="s">
        <v>929</v>
      </c>
      <c r="F139" s="8">
        <v>-9838.7099999999991</v>
      </c>
      <c r="G139" s="9"/>
      <c r="H139" s="8">
        <f>SUM(OrderBal19[[#This Row],[Annual
(Actual)]:[Unpaid]])</f>
        <v>-9838.7099999999991</v>
      </c>
    </row>
    <row r="140" spans="1:8" x14ac:dyDescent="0.25">
      <c r="A140" s="7" t="s">
        <v>640</v>
      </c>
      <c r="B140" s="7" t="s">
        <v>784</v>
      </c>
      <c r="C140" s="7" t="s">
        <v>275</v>
      </c>
      <c r="D140" s="7" t="s">
        <v>913</v>
      </c>
      <c r="E140" s="7" t="s">
        <v>929</v>
      </c>
      <c r="F140" s="8">
        <v>-0.04</v>
      </c>
      <c r="G140" s="9"/>
      <c r="H140" s="8">
        <f>SUM(OrderBal19[[#This Row],[Annual
(Actual)]:[Unpaid]])</f>
        <v>-0.04</v>
      </c>
    </row>
    <row r="141" spans="1:8" x14ac:dyDescent="0.25">
      <c r="A141" s="7" t="s">
        <v>641</v>
      </c>
      <c r="B141" s="7" t="s">
        <v>276</v>
      </c>
      <c r="C141" s="7" t="s">
        <v>275</v>
      </c>
      <c r="D141" s="7" t="s">
        <v>933</v>
      </c>
      <c r="E141" s="7" t="s">
        <v>929</v>
      </c>
      <c r="F141" s="8">
        <v>542945.41</v>
      </c>
      <c r="G141" s="9"/>
      <c r="H141" s="8">
        <f>SUM(OrderBal19[[#This Row],[Annual
(Actual)]:[Unpaid]])</f>
        <v>542945.41</v>
      </c>
    </row>
    <row r="142" spans="1:8" x14ac:dyDescent="0.25">
      <c r="A142" s="7" t="s">
        <v>642</v>
      </c>
      <c r="B142" s="7" t="s">
        <v>277</v>
      </c>
      <c r="C142" s="7" t="s">
        <v>275</v>
      </c>
      <c r="D142" s="7" t="s">
        <v>933</v>
      </c>
      <c r="E142" s="7" t="s">
        <v>929</v>
      </c>
      <c r="F142" s="8">
        <v>317616.88</v>
      </c>
      <c r="G142" s="9"/>
      <c r="H142" s="8">
        <f>SUM(OrderBal19[[#This Row],[Annual
(Actual)]:[Unpaid]])</f>
        <v>317616.88</v>
      </c>
    </row>
    <row r="143" spans="1:8" x14ac:dyDescent="0.25">
      <c r="A143" s="7" t="s">
        <v>643</v>
      </c>
      <c r="B143" s="7" t="s">
        <v>278</v>
      </c>
      <c r="C143" s="7" t="s">
        <v>275</v>
      </c>
      <c r="D143" s="7" t="s">
        <v>933</v>
      </c>
      <c r="E143" s="7" t="s">
        <v>929</v>
      </c>
      <c r="F143" s="8">
        <v>0.08</v>
      </c>
      <c r="G143" s="9"/>
      <c r="H143" s="8">
        <f>SUM(OrderBal19[[#This Row],[Annual
(Actual)]:[Unpaid]])</f>
        <v>0.08</v>
      </c>
    </row>
    <row r="144" spans="1:8" s="21" customFormat="1" ht="13" x14ac:dyDescent="0.3">
      <c r="A144" s="7" t="s">
        <v>644</v>
      </c>
      <c r="B144" s="7" t="s">
        <v>279</v>
      </c>
      <c r="C144" s="7" t="s">
        <v>280</v>
      </c>
      <c r="D144" s="7" t="s">
        <v>281</v>
      </c>
      <c r="E144" s="7" t="s">
        <v>929</v>
      </c>
      <c r="F144" s="8">
        <v>0.08</v>
      </c>
      <c r="G144" s="9"/>
      <c r="H144" s="8">
        <f>SUM(OrderBal19[[#This Row],[Annual
(Actual)]:[Unpaid]])</f>
        <v>0.08</v>
      </c>
    </row>
    <row r="145" spans="1:8" x14ac:dyDescent="0.25">
      <c r="A145" s="7" t="s">
        <v>645</v>
      </c>
      <c r="B145" s="7" t="s">
        <v>282</v>
      </c>
      <c r="C145" s="7" t="s">
        <v>283</v>
      </c>
      <c r="D145" s="7" t="s">
        <v>933</v>
      </c>
      <c r="E145" s="7" t="s">
        <v>881</v>
      </c>
      <c r="F145" s="8">
        <v>378235.08</v>
      </c>
      <c r="G145" s="9"/>
      <c r="H145" s="8">
        <f>SUM(OrderBal19[[#This Row],[Annual
(Actual)]:[Unpaid]])</f>
        <v>378235.08</v>
      </c>
    </row>
    <row r="146" spans="1:8" s="21" customFormat="1" ht="13" x14ac:dyDescent="0.3">
      <c r="A146" s="7" t="s">
        <v>646</v>
      </c>
      <c r="B146" s="7" t="s">
        <v>284</v>
      </c>
      <c r="C146" s="7" t="s">
        <v>285</v>
      </c>
      <c r="D146" s="7" t="s">
        <v>933</v>
      </c>
      <c r="E146" s="7" t="s">
        <v>881</v>
      </c>
      <c r="F146" s="8">
        <v>420214.25</v>
      </c>
      <c r="G146" s="9"/>
      <c r="H146" s="8">
        <f>SUM(OrderBal19[[#This Row],[Annual
(Actual)]:[Unpaid]])</f>
        <v>420214.25</v>
      </c>
    </row>
    <row r="147" spans="1:8" s="21" customFormat="1" ht="13" x14ac:dyDescent="0.3">
      <c r="A147" s="7" t="s">
        <v>647</v>
      </c>
      <c r="B147" s="7" t="s">
        <v>286</v>
      </c>
      <c r="C147" s="7" t="s">
        <v>287</v>
      </c>
      <c r="D147" s="7" t="s">
        <v>933</v>
      </c>
      <c r="E147" s="7" t="s">
        <v>929</v>
      </c>
      <c r="F147" s="8">
        <v>647213.15</v>
      </c>
      <c r="G147" s="9"/>
      <c r="H147" s="8">
        <f>SUM(OrderBal19[[#This Row],[Annual
(Actual)]:[Unpaid]])</f>
        <v>647213.15</v>
      </c>
    </row>
    <row r="148" spans="1:8" s="21" customFormat="1" ht="13" x14ac:dyDescent="0.3">
      <c r="A148" s="7" t="s">
        <v>648</v>
      </c>
      <c r="B148" s="7" t="s">
        <v>816</v>
      </c>
      <c r="C148" s="7" t="s">
        <v>288</v>
      </c>
      <c r="D148" s="7" t="s">
        <v>933</v>
      </c>
      <c r="E148" s="7" t="s">
        <v>929</v>
      </c>
      <c r="F148" s="8">
        <v>3006716.1</v>
      </c>
      <c r="G148" s="9"/>
      <c r="H148" s="8">
        <f>SUM(OrderBal19[[#This Row],[Annual
(Actual)]:[Unpaid]])</f>
        <v>3006716.1</v>
      </c>
    </row>
    <row r="149" spans="1:8" x14ac:dyDescent="0.25">
      <c r="A149" s="7" t="s">
        <v>649</v>
      </c>
      <c r="B149" s="7" t="s">
        <v>289</v>
      </c>
      <c r="C149" s="7" t="s">
        <v>290</v>
      </c>
      <c r="D149" s="7" t="s">
        <v>933</v>
      </c>
      <c r="E149" s="7" t="s">
        <v>929</v>
      </c>
      <c r="F149" s="8">
        <v>167048.01999999999</v>
      </c>
      <c r="G149" s="9"/>
      <c r="H149" s="8">
        <f>SUM(OrderBal19[[#This Row],[Annual
(Actual)]:[Unpaid]])</f>
        <v>167048.01999999999</v>
      </c>
    </row>
    <row r="150" spans="1:8" x14ac:dyDescent="0.25">
      <c r="A150" s="7" t="s">
        <v>650</v>
      </c>
      <c r="B150" s="7" t="s">
        <v>291</v>
      </c>
      <c r="C150" s="7" t="s">
        <v>292</v>
      </c>
      <c r="D150" s="7" t="s">
        <v>933</v>
      </c>
      <c r="E150" s="7" t="s">
        <v>929</v>
      </c>
      <c r="F150" s="8">
        <v>0.04</v>
      </c>
      <c r="G150" s="9"/>
      <c r="H150" s="8">
        <f>SUM(OrderBal19[[#This Row],[Annual
(Actual)]:[Unpaid]])</f>
        <v>0.04</v>
      </c>
    </row>
    <row r="151" spans="1:8" s="14" customFormat="1" x14ac:dyDescent="0.25">
      <c r="A151" s="7" t="s">
        <v>651</v>
      </c>
      <c r="B151" s="7" t="s">
        <v>293</v>
      </c>
      <c r="C151" s="7" t="s">
        <v>294</v>
      </c>
      <c r="D151" s="7" t="s">
        <v>933</v>
      </c>
      <c r="E151" s="7" t="s">
        <v>929</v>
      </c>
      <c r="F151" s="8">
        <v>46368.38</v>
      </c>
      <c r="G151" s="9"/>
      <c r="H151" s="8">
        <f>SUM(OrderBal19[[#This Row],[Annual
(Actual)]:[Unpaid]])</f>
        <v>46368.38</v>
      </c>
    </row>
    <row r="152" spans="1:8" x14ac:dyDescent="0.25">
      <c r="A152" s="7" t="s">
        <v>652</v>
      </c>
      <c r="B152" s="7" t="s">
        <v>295</v>
      </c>
      <c r="C152" s="7" t="s">
        <v>296</v>
      </c>
      <c r="D152" s="7" t="s">
        <v>933</v>
      </c>
      <c r="E152" s="7" t="s">
        <v>881</v>
      </c>
      <c r="F152" s="8">
        <v>46666.5</v>
      </c>
      <c r="G152" s="13"/>
      <c r="H152" s="8">
        <f>SUM(OrderBal19[[#This Row],[Annual
(Actual)]:[Unpaid]])</f>
        <v>46666.5</v>
      </c>
    </row>
    <row r="153" spans="1:8" s="21" customFormat="1" ht="13" x14ac:dyDescent="0.3">
      <c r="A153" s="7" t="s">
        <v>653</v>
      </c>
      <c r="B153" s="7" t="s">
        <v>297</v>
      </c>
      <c r="C153" s="7" t="s">
        <v>298</v>
      </c>
      <c r="D153" s="7" t="s">
        <v>299</v>
      </c>
      <c r="E153" s="7" t="s">
        <v>779</v>
      </c>
      <c r="F153" s="8">
        <v>467205</v>
      </c>
      <c r="G153" s="9"/>
      <c r="H153" s="8">
        <f>SUM(OrderBal19[[#This Row],[Annual
(Actual)]:[Unpaid]])</f>
        <v>467205</v>
      </c>
    </row>
    <row r="154" spans="1:8" x14ac:dyDescent="0.25">
      <c r="A154" s="7" t="s">
        <v>654</v>
      </c>
      <c r="B154" s="7" t="s">
        <v>300</v>
      </c>
      <c r="C154" s="7" t="s">
        <v>301</v>
      </c>
      <c r="D154" s="7" t="s">
        <v>880</v>
      </c>
      <c r="E154" s="7" t="s">
        <v>929</v>
      </c>
      <c r="F154" s="8">
        <v>265.36</v>
      </c>
      <c r="G154" s="9"/>
      <c r="H154" s="8">
        <f>SUM(OrderBal19[[#This Row],[Annual
(Actual)]:[Unpaid]])</f>
        <v>265.36</v>
      </c>
    </row>
    <row r="155" spans="1:8" s="21" customFormat="1" ht="13" x14ac:dyDescent="0.3">
      <c r="A155" s="7" t="s">
        <v>655</v>
      </c>
      <c r="B155" s="7" t="s">
        <v>302</v>
      </c>
      <c r="C155" s="7" t="s">
        <v>303</v>
      </c>
      <c r="D155" s="7" t="s">
        <v>823</v>
      </c>
      <c r="E155" s="7" t="s">
        <v>881</v>
      </c>
      <c r="F155" s="8">
        <v>158500.32999999999</v>
      </c>
      <c r="G155" s="9"/>
      <c r="H155" s="8">
        <f>SUM(OrderBal19[[#This Row],[Annual
(Actual)]:[Unpaid]])</f>
        <v>158500.32999999999</v>
      </c>
    </row>
    <row r="156" spans="1:8" s="21" customFormat="1" ht="13" x14ac:dyDescent="0.3">
      <c r="A156" s="7" t="s">
        <v>656</v>
      </c>
      <c r="B156" s="7" t="s">
        <v>305</v>
      </c>
      <c r="C156" s="7" t="s">
        <v>306</v>
      </c>
      <c r="D156" s="7" t="s">
        <v>933</v>
      </c>
      <c r="E156" s="7" t="s">
        <v>881</v>
      </c>
      <c r="F156" s="8">
        <v>2419236.75</v>
      </c>
      <c r="G156" s="9"/>
      <c r="H156" s="8">
        <f>SUM(OrderBal19[[#This Row],[Annual
(Actual)]:[Unpaid]])</f>
        <v>2419236.75</v>
      </c>
    </row>
    <row r="157" spans="1:8" s="21" customFormat="1" ht="13" x14ac:dyDescent="0.3">
      <c r="A157" s="7" t="s">
        <v>657</v>
      </c>
      <c r="B157" s="7" t="s">
        <v>307</v>
      </c>
      <c r="C157" s="7" t="s">
        <v>308</v>
      </c>
      <c r="D157" s="7" t="s">
        <v>933</v>
      </c>
      <c r="E157" s="7" t="s">
        <v>929</v>
      </c>
      <c r="F157" s="8">
        <v>133333.39000000001</v>
      </c>
      <c r="G157" s="9"/>
      <c r="H157" s="8">
        <f>SUM(OrderBal19[[#This Row],[Annual
(Actual)]:[Unpaid]])</f>
        <v>133333.39000000001</v>
      </c>
    </row>
    <row r="158" spans="1:8" x14ac:dyDescent="0.25">
      <c r="A158" s="7" t="s">
        <v>658</v>
      </c>
      <c r="B158" s="7" t="s">
        <v>309</v>
      </c>
      <c r="C158" s="7" t="s">
        <v>310</v>
      </c>
      <c r="D158" s="7" t="s">
        <v>304</v>
      </c>
      <c r="E158" s="7" t="s">
        <v>881</v>
      </c>
      <c r="F158" s="8">
        <v>0.28999999999999998</v>
      </c>
      <c r="G158" s="9"/>
      <c r="H158" s="8">
        <f>SUM(OrderBal19[[#This Row],[Annual
(Actual)]:[Unpaid]])</f>
        <v>0.28999999999999998</v>
      </c>
    </row>
    <row r="159" spans="1:8" x14ac:dyDescent="0.25">
      <c r="A159" s="7" t="s">
        <v>882</v>
      </c>
      <c r="B159" s="7" t="s">
        <v>883</v>
      </c>
      <c r="C159" s="7" t="s">
        <v>884</v>
      </c>
      <c r="D159" s="7" t="s">
        <v>933</v>
      </c>
      <c r="E159" s="7" t="s">
        <v>929</v>
      </c>
      <c r="F159" s="8">
        <v>79623.61</v>
      </c>
      <c r="G159" s="9"/>
      <c r="H159" s="8">
        <f>SUM(OrderBal19[[#This Row],[Annual
(Actual)]:[Unpaid]])</f>
        <v>79623.61</v>
      </c>
    </row>
    <row r="160" spans="1:8" s="21" customFormat="1" ht="13" x14ac:dyDescent="0.3">
      <c r="A160" s="7" t="s">
        <v>659</v>
      </c>
      <c r="B160" s="7" t="s">
        <v>311</v>
      </c>
      <c r="C160" s="7" t="s">
        <v>312</v>
      </c>
      <c r="D160" s="7" t="s">
        <v>933</v>
      </c>
      <c r="E160" s="7" t="s">
        <v>929</v>
      </c>
      <c r="F160" s="8">
        <v>157151.45000000001</v>
      </c>
      <c r="G160" s="9"/>
      <c r="H160" s="8">
        <f>SUM(OrderBal19[[#This Row],[Annual
(Actual)]:[Unpaid]])</f>
        <v>157151.45000000001</v>
      </c>
    </row>
    <row r="161" spans="1:8" s="21" customFormat="1" ht="13" x14ac:dyDescent="0.3">
      <c r="A161" s="7" t="s">
        <v>660</v>
      </c>
      <c r="B161" s="7" t="s">
        <v>313</v>
      </c>
      <c r="C161" s="7" t="s">
        <v>314</v>
      </c>
      <c r="D161" s="7" t="s">
        <v>933</v>
      </c>
      <c r="E161" s="7" t="s">
        <v>929</v>
      </c>
      <c r="F161" s="8">
        <v>56309.74</v>
      </c>
      <c r="G161" s="9"/>
      <c r="H161" s="8">
        <f>SUM(OrderBal19[[#This Row],[Annual
(Actual)]:[Unpaid]])</f>
        <v>56309.74</v>
      </c>
    </row>
    <row r="162" spans="1:8" s="21" customFormat="1" ht="13" x14ac:dyDescent="0.3">
      <c r="A162" s="7" t="s">
        <v>661</v>
      </c>
      <c r="B162" s="7" t="s">
        <v>315</v>
      </c>
      <c r="C162" s="7" t="s">
        <v>316</v>
      </c>
      <c r="D162" s="7" t="s">
        <v>933</v>
      </c>
      <c r="E162" s="7" t="s">
        <v>929</v>
      </c>
      <c r="F162" s="8">
        <v>12706263.85</v>
      </c>
      <c r="G162" s="9"/>
      <c r="H162" s="8">
        <f>SUM(OrderBal19[[#This Row],[Annual
(Actual)]:[Unpaid]])</f>
        <v>12706263.85</v>
      </c>
    </row>
    <row r="163" spans="1:8" s="21" customFormat="1" ht="13" x14ac:dyDescent="0.3">
      <c r="A163" s="7" t="s">
        <v>662</v>
      </c>
      <c r="B163" s="7" t="s">
        <v>317</v>
      </c>
      <c r="C163" s="7" t="s">
        <v>318</v>
      </c>
      <c r="D163" s="7" t="s">
        <v>933</v>
      </c>
      <c r="E163" s="7" t="s">
        <v>929</v>
      </c>
      <c r="F163" s="8">
        <v>648612.28</v>
      </c>
      <c r="G163" s="9"/>
      <c r="H163" s="8">
        <f>SUM(OrderBal19[[#This Row],[Annual
(Actual)]:[Unpaid]])</f>
        <v>648612.28</v>
      </c>
    </row>
    <row r="164" spans="1:8" s="21" customFormat="1" ht="13" x14ac:dyDescent="0.3">
      <c r="A164" s="7" t="s">
        <v>663</v>
      </c>
      <c r="B164" s="7" t="s">
        <v>319</v>
      </c>
      <c r="C164" s="7" t="s">
        <v>320</v>
      </c>
      <c r="D164" s="7" t="s">
        <v>933</v>
      </c>
      <c r="E164" s="7" t="s">
        <v>779</v>
      </c>
      <c r="F164" s="8">
        <v>767003.35</v>
      </c>
      <c r="G164" s="9"/>
      <c r="H164" s="8">
        <f>SUM(OrderBal19[[#This Row],[Annual
(Actual)]:[Unpaid]])</f>
        <v>767003.35</v>
      </c>
    </row>
    <row r="165" spans="1:8" x14ac:dyDescent="0.25">
      <c r="A165" s="7" t="s">
        <v>664</v>
      </c>
      <c r="B165" s="7" t="s">
        <v>321</v>
      </c>
      <c r="C165" s="7" t="s">
        <v>322</v>
      </c>
      <c r="D165" s="7" t="s">
        <v>933</v>
      </c>
      <c r="E165" s="7" t="s">
        <v>881</v>
      </c>
      <c r="F165" s="8">
        <v>350479.35999999999</v>
      </c>
      <c r="G165" s="9"/>
      <c r="H165" s="8">
        <f>SUM(OrderBal19[[#This Row],[Annual
(Actual)]:[Unpaid]])</f>
        <v>350479.35999999999</v>
      </c>
    </row>
    <row r="166" spans="1:8" s="21" customFormat="1" ht="13" x14ac:dyDescent="0.3">
      <c r="A166" s="7" t="s">
        <v>665</v>
      </c>
      <c r="B166" s="7" t="s">
        <v>827</v>
      </c>
      <c r="C166" s="7" t="s">
        <v>323</v>
      </c>
      <c r="D166" s="7" t="s">
        <v>933</v>
      </c>
      <c r="E166" s="7" t="s">
        <v>930</v>
      </c>
      <c r="F166" s="8">
        <v>8384060.9000000004</v>
      </c>
      <c r="G166" s="9"/>
      <c r="H166" s="8">
        <f>SUM(OrderBal19[[#This Row],[Annual
(Actual)]:[Unpaid]])</f>
        <v>8384060.9000000004</v>
      </c>
    </row>
    <row r="167" spans="1:8" s="21" customFormat="1" ht="13" x14ac:dyDescent="0.3">
      <c r="A167" s="7" t="s">
        <v>666</v>
      </c>
      <c r="B167" s="7" t="s">
        <v>325</v>
      </c>
      <c r="C167" s="7" t="s">
        <v>323</v>
      </c>
      <c r="D167" s="7" t="s">
        <v>912</v>
      </c>
      <c r="E167" s="7" t="s">
        <v>929</v>
      </c>
      <c r="F167" s="8">
        <v>179.19</v>
      </c>
      <c r="G167" s="9"/>
      <c r="H167" s="8">
        <f>SUM(OrderBal19[[#This Row],[Annual
(Actual)]:[Unpaid]])</f>
        <v>179.19</v>
      </c>
    </row>
    <row r="168" spans="1:8" x14ac:dyDescent="0.25">
      <c r="A168" s="7" t="s">
        <v>667</v>
      </c>
      <c r="B168" s="7" t="s">
        <v>326</v>
      </c>
      <c r="C168" s="7" t="s">
        <v>327</v>
      </c>
      <c r="D168" s="7" t="s">
        <v>933</v>
      </c>
      <c r="E168" s="7" t="s">
        <v>929</v>
      </c>
      <c r="F168" s="8">
        <v>222106.91</v>
      </c>
      <c r="G168" s="9"/>
      <c r="H168" s="8">
        <f>SUM(OrderBal19[[#This Row],[Annual
(Actual)]:[Unpaid]])</f>
        <v>222106.91</v>
      </c>
    </row>
    <row r="169" spans="1:8" x14ac:dyDescent="0.25">
      <c r="A169" s="7" t="s">
        <v>668</v>
      </c>
      <c r="B169" s="7" t="s">
        <v>328</v>
      </c>
      <c r="C169" s="7" t="s">
        <v>329</v>
      </c>
      <c r="D169" s="7" t="s">
        <v>933</v>
      </c>
      <c r="E169" s="7" t="s">
        <v>881</v>
      </c>
      <c r="F169" s="8">
        <v>38239.15</v>
      </c>
      <c r="G169" s="9"/>
      <c r="H169" s="8">
        <f>SUM(OrderBal19[[#This Row],[Annual
(Actual)]:[Unpaid]])</f>
        <v>38239.15</v>
      </c>
    </row>
    <row r="170" spans="1:8" x14ac:dyDescent="0.25">
      <c r="A170" s="7" t="s">
        <v>669</v>
      </c>
      <c r="B170" s="7" t="s">
        <v>330</v>
      </c>
      <c r="C170" s="7" t="s">
        <v>331</v>
      </c>
      <c r="D170" s="7" t="s">
        <v>26</v>
      </c>
      <c r="E170" s="7" t="s">
        <v>929</v>
      </c>
      <c r="F170" s="8">
        <v>0.1</v>
      </c>
      <c r="G170" s="9"/>
      <c r="H170" s="8">
        <f>SUM(OrderBal19[[#This Row],[Annual
(Actual)]:[Unpaid]])</f>
        <v>0.1</v>
      </c>
    </row>
    <row r="171" spans="1:8" x14ac:dyDescent="0.25">
      <c r="A171" s="7" t="s">
        <v>671</v>
      </c>
      <c r="B171" s="7" t="s">
        <v>334</v>
      </c>
      <c r="C171" s="7" t="s">
        <v>335</v>
      </c>
      <c r="D171" s="7" t="s">
        <v>933</v>
      </c>
      <c r="E171" s="7" t="s">
        <v>881</v>
      </c>
      <c r="F171" s="8">
        <v>261571.93</v>
      </c>
      <c r="G171" s="9"/>
      <c r="H171" s="8">
        <f>SUM(OrderBal19[[#This Row],[Annual
(Actual)]:[Unpaid]])</f>
        <v>261571.93</v>
      </c>
    </row>
    <row r="172" spans="1:8" x14ac:dyDescent="0.25">
      <c r="A172" s="7" t="s">
        <v>672</v>
      </c>
      <c r="B172" s="7" t="s">
        <v>336</v>
      </c>
      <c r="C172" s="7" t="s">
        <v>337</v>
      </c>
      <c r="D172" s="7" t="s">
        <v>933</v>
      </c>
      <c r="E172" s="7" t="s">
        <v>929</v>
      </c>
      <c r="F172" s="8">
        <v>22519.7</v>
      </c>
      <c r="G172" s="9"/>
      <c r="H172" s="8">
        <f>SUM(OrderBal19[[#This Row],[Annual
(Actual)]:[Unpaid]])</f>
        <v>22519.7</v>
      </c>
    </row>
    <row r="173" spans="1:8" x14ac:dyDescent="0.25">
      <c r="A173" s="7" t="s">
        <v>673</v>
      </c>
      <c r="B173" s="7" t="s">
        <v>338</v>
      </c>
      <c r="C173" s="7" t="s">
        <v>339</v>
      </c>
      <c r="D173" s="7" t="s">
        <v>843</v>
      </c>
      <c r="E173" s="7" t="s">
        <v>881</v>
      </c>
      <c r="F173" s="8">
        <v>138866.65</v>
      </c>
      <c r="G173" s="9"/>
      <c r="H173" s="8">
        <f>SUM(OrderBal19[[#This Row],[Annual
(Actual)]:[Unpaid]])</f>
        <v>138866.65</v>
      </c>
    </row>
    <row r="174" spans="1:8" x14ac:dyDescent="0.25">
      <c r="A174" s="7" t="s">
        <v>674</v>
      </c>
      <c r="B174" s="7" t="s">
        <v>340</v>
      </c>
      <c r="C174" s="7" t="s">
        <v>341</v>
      </c>
      <c r="D174" s="7" t="s">
        <v>933</v>
      </c>
      <c r="E174" s="7" t="s">
        <v>881</v>
      </c>
      <c r="F174" s="8">
        <v>288617.33</v>
      </c>
      <c r="G174" s="9"/>
      <c r="H174" s="8">
        <f>SUM(OrderBal19[[#This Row],[Annual
(Actual)]:[Unpaid]])</f>
        <v>288617.33</v>
      </c>
    </row>
    <row r="175" spans="1:8" x14ac:dyDescent="0.25">
      <c r="A175" s="7" t="s">
        <v>675</v>
      </c>
      <c r="B175" s="7" t="s">
        <v>342</v>
      </c>
      <c r="C175" s="7" t="s">
        <v>343</v>
      </c>
      <c r="D175" s="7" t="s">
        <v>933</v>
      </c>
      <c r="E175" s="7" t="s">
        <v>881</v>
      </c>
      <c r="F175" s="8">
        <v>35801.839999999997</v>
      </c>
      <c r="G175" s="9"/>
      <c r="H175" s="8">
        <f>SUM(OrderBal19[[#This Row],[Annual
(Actual)]:[Unpaid]])</f>
        <v>35801.839999999997</v>
      </c>
    </row>
    <row r="176" spans="1:8" s="21" customFormat="1" ht="13" x14ac:dyDescent="0.3">
      <c r="A176" s="7" t="s">
        <v>676</v>
      </c>
      <c r="B176" s="7" t="s">
        <v>344</v>
      </c>
      <c r="C176" s="7" t="s">
        <v>345</v>
      </c>
      <c r="D176" s="7" t="s">
        <v>933</v>
      </c>
      <c r="E176" s="7" t="s">
        <v>929</v>
      </c>
      <c r="F176" s="8">
        <v>74030.399999999994</v>
      </c>
      <c r="G176" s="9"/>
      <c r="H176" s="8">
        <f>SUM(OrderBal19[[#This Row],[Annual
(Actual)]:[Unpaid]])</f>
        <v>74030.399999999994</v>
      </c>
    </row>
    <row r="177" spans="1:8" s="21" customFormat="1" ht="13" x14ac:dyDescent="0.3">
      <c r="A177" s="7" t="s">
        <v>677</v>
      </c>
      <c r="B177" s="7" t="s">
        <v>346</v>
      </c>
      <c r="C177" s="7" t="s">
        <v>347</v>
      </c>
      <c r="D177" s="7" t="s">
        <v>933</v>
      </c>
      <c r="E177" s="7" t="s">
        <v>929</v>
      </c>
      <c r="F177" s="8">
        <v>122125.13</v>
      </c>
      <c r="G177" s="9"/>
      <c r="H177" s="8">
        <f>SUM(OrderBal19[[#This Row],[Annual
(Actual)]:[Unpaid]])</f>
        <v>122125.13</v>
      </c>
    </row>
    <row r="178" spans="1:8" x14ac:dyDescent="0.25">
      <c r="A178" s="7" t="s">
        <v>678</v>
      </c>
      <c r="B178" s="7" t="s">
        <v>348</v>
      </c>
      <c r="C178" s="7" t="s">
        <v>349</v>
      </c>
      <c r="D178" s="7" t="s">
        <v>933</v>
      </c>
      <c r="E178" s="7" t="s">
        <v>881</v>
      </c>
      <c r="F178" s="8">
        <v>889597.63</v>
      </c>
      <c r="G178" s="9"/>
      <c r="H178" s="8">
        <f>SUM(OrderBal19[[#This Row],[Annual
(Actual)]:[Unpaid]])</f>
        <v>889597.63</v>
      </c>
    </row>
    <row r="179" spans="1:8" s="21" customFormat="1" ht="13" x14ac:dyDescent="0.3">
      <c r="A179" s="7" t="s">
        <v>679</v>
      </c>
      <c r="B179" s="7" t="s">
        <v>350</v>
      </c>
      <c r="C179" s="7" t="s">
        <v>351</v>
      </c>
      <c r="D179" s="7" t="s">
        <v>880</v>
      </c>
      <c r="E179" s="7" t="s">
        <v>929</v>
      </c>
      <c r="F179" s="8">
        <v>0.09</v>
      </c>
      <c r="G179" s="9"/>
      <c r="H179" s="8">
        <f>SUM(OrderBal19[[#This Row],[Annual
(Actual)]:[Unpaid]])</f>
        <v>0.09</v>
      </c>
    </row>
    <row r="180" spans="1:8" x14ac:dyDescent="0.25">
      <c r="A180" s="7" t="s">
        <v>680</v>
      </c>
      <c r="B180" s="7" t="s">
        <v>352</v>
      </c>
      <c r="C180" s="7" t="s">
        <v>353</v>
      </c>
      <c r="D180" s="7" t="s">
        <v>72</v>
      </c>
      <c r="E180" s="7" t="s">
        <v>929</v>
      </c>
      <c r="F180" s="8">
        <v>0.08</v>
      </c>
      <c r="G180" s="9"/>
      <c r="H180" s="8">
        <f>SUM(OrderBal19[[#This Row],[Annual
(Actual)]:[Unpaid]])</f>
        <v>0.08</v>
      </c>
    </row>
    <row r="181" spans="1:8" s="21" customFormat="1" ht="13" x14ac:dyDescent="0.3">
      <c r="A181" s="7" t="s">
        <v>681</v>
      </c>
      <c r="B181" s="7" t="s">
        <v>354</v>
      </c>
      <c r="C181" s="7" t="s">
        <v>355</v>
      </c>
      <c r="D181" s="7" t="s">
        <v>933</v>
      </c>
      <c r="E181" s="7" t="s">
        <v>929</v>
      </c>
      <c r="F181" s="8">
        <v>838369.93</v>
      </c>
      <c r="G181" s="9"/>
      <c r="H181" s="8">
        <f>SUM(OrderBal19[[#This Row],[Annual
(Actual)]:[Unpaid]])</f>
        <v>838369.93</v>
      </c>
    </row>
    <row r="182" spans="1:8" s="21" customFormat="1" ht="13" x14ac:dyDescent="0.3">
      <c r="A182" s="7" t="s">
        <v>682</v>
      </c>
      <c r="B182" s="7" t="s">
        <v>356</v>
      </c>
      <c r="C182" s="7" t="s">
        <v>357</v>
      </c>
      <c r="D182" s="7" t="s">
        <v>933</v>
      </c>
      <c r="E182" s="7" t="s">
        <v>929</v>
      </c>
      <c r="F182" s="8">
        <v>239999.96</v>
      </c>
      <c r="G182" s="9"/>
      <c r="H182" s="8">
        <f>SUM(OrderBal19[[#This Row],[Annual
(Actual)]:[Unpaid]])</f>
        <v>239999.96</v>
      </c>
    </row>
    <row r="183" spans="1:8" s="21" customFormat="1" ht="13" x14ac:dyDescent="0.3">
      <c r="A183" s="7" t="s">
        <v>683</v>
      </c>
      <c r="B183" s="7" t="s">
        <v>358</v>
      </c>
      <c r="C183" s="7" t="s">
        <v>359</v>
      </c>
      <c r="D183" s="7" t="s">
        <v>933</v>
      </c>
      <c r="E183" s="7" t="s">
        <v>929</v>
      </c>
      <c r="F183" s="8">
        <v>257587.32</v>
      </c>
      <c r="G183" s="9"/>
      <c r="H183" s="8">
        <f>SUM(OrderBal19[[#This Row],[Annual
(Actual)]:[Unpaid]])</f>
        <v>257587.32</v>
      </c>
    </row>
    <row r="184" spans="1:8" x14ac:dyDescent="0.25">
      <c r="A184" s="7" t="s">
        <v>684</v>
      </c>
      <c r="B184" s="7" t="s">
        <v>360</v>
      </c>
      <c r="C184" s="7" t="s">
        <v>361</v>
      </c>
      <c r="D184" s="7" t="s">
        <v>933</v>
      </c>
      <c r="E184" s="7" t="s">
        <v>881</v>
      </c>
      <c r="F184" s="8">
        <v>380362.53</v>
      </c>
      <c r="G184" s="9"/>
      <c r="H184" s="8">
        <f>SUM(OrderBal19[[#This Row],[Annual
(Actual)]:[Unpaid]])</f>
        <v>380362.53</v>
      </c>
    </row>
    <row r="185" spans="1:8" x14ac:dyDescent="0.25">
      <c r="A185" s="7" t="s">
        <v>685</v>
      </c>
      <c r="B185" s="7" t="s">
        <v>362</v>
      </c>
      <c r="C185" s="7" t="s">
        <v>363</v>
      </c>
      <c r="D185" s="7" t="s">
        <v>933</v>
      </c>
      <c r="E185" s="7" t="s">
        <v>881</v>
      </c>
      <c r="F185" s="8">
        <v>213206.23</v>
      </c>
      <c r="G185" s="9"/>
      <c r="H185" s="8">
        <f>SUM(OrderBal19[[#This Row],[Annual
(Actual)]:[Unpaid]])</f>
        <v>213206.23</v>
      </c>
    </row>
    <row r="186" spans="1:8" x14ac:dyDescent="0.25">
      <c r="A186" s="7" t="s">
        <v>686</v>
      </c>
      <c r="B186" s="7" t="s">
        <v>364</v>
      </c>
      <c r="C186" s="7" t="s">
        <v>365</v>
      </c>
      <c r="D186" s="7" t="s">
        <v>12</v>
      </c>
      <c r="E186" s="7" t="s">
        <v>881</v>
      </c>
      <c r="F186" s="8">
        <v>0.05</v>
      </c>
      <c r="G186" s="9"/>
      <c r="H186" s="8">
        <f>SUM(OrderBal19[[#This Row],[Annual
(Actual)]:[Unpaid]])</f>
        <v>0.05</v>
      </c>
    </row>
    <row r="187" spans="1:8" x14ac:dyDescent="0.25">
      <c r="A187" s="7" t="s">
        <v>687</v>
      </c>
      <c r="B187" s="7" t="s">
        <v>366</v>
      </c>
      <c r="C187" s="7" t="s">
        <v>367</v>
      </c>
      <c r="D187" s="7" t="s">
        <v>913</v>
      </c>
      <c r="E187" s="7" t="s">
        <v>881</v>
      </c>
      <c r="F187" s="8">
        <v>0.12</v>
      </c>
      <c r="G187" s="9"/>
      <c r="H187" s="8">
        <f>SUM(OrderBal19[[#This Row],[Annual
(Actual)]:[Unpaid]])</f>
        <v>0.12</v>
      </c>
    </row>
    <row r="188" spans="1:8" x14ac:dyDescent="0.25">
      <c r="A188" s="7" t="s">
        <v>688</v>
      </c>
      <c r="B188" s="7" t="s">
        <v>368</v>
      </c>
      <c r="C188" s="7" t="s">
        <v>369</v>
      </c>
      <c r="D188" s="7" t="s">
        <v>933</v>
      </c>
      <c r="E188" s="7" t="s">
        <v>929</v>
      </c>
      <c r="F188" s="8">
        <v>113583.74</v>
      </c>
      <c r="G188" s="9"/>
      <c r="H188" s="8">
        <f>SUM(OrderBal19[[#This Row],[Annual
(Actual)]:[Unpaid]])</f>
        <v>113583.74</v>
      </c>
    </row>
    <row r="189" spans="1:8" x14ac:dyDescent="0.25">
      <c r="A189" s="7" t="s">
        <v>689</v>
      </c>
      <c r="B189" s="7" t="s">
        <v>370</v>
      </c>
      <c r="C189" s="7" t="s">
        <v>371</v>
      </c>
      <c r="D189" s="7" t="s">
        <v>933</v>
      </c>
      <c r="E189" s="7" t="s">
        <v>929</v>
      </c>
      <c r="F189" s="8">
        <v>-0.04</v>
      </c>
      <c r="G189" s="9"/>
      <c r="H189" s="8">
        <f>SUM(OrderBal19[[#This Row],[Annual
(Actual)]:[Unpaid]])</f>
        <v>-0.04</v>
      </c>
    </row>
    <row r="190" spans="1:8" x14ac:dyDescent="0.25">
      <c r="A190" s="7" t="s">
        <v>690</v>
      </c>
      <c r="B190" s="7" t="s">
        <v>372</v>
      </c>
      <c r="C190" s="7" t="s">
        <v>373</v>
      </c>
      <c r="D190" s="7" t="s">
        <v>304</v>
      </c>
      <c r="E190" s="7" t="s">
        <v>929</v>
      </c>
      <c r="F190" s="8">
        <v>0.33</v>
      </c>
      <c r="G190" s="9"/>
      <c r="H190" s="8">
        <f>SUM(OrderBal19[[#This Row],[Annual
(Actual)]:[Unpaid]])</f>
        <v>0.33</v>
      </c>
    </row>
    <row r="191" spans="1:8" x14ac:dyDescent="0.25">
      <c r="A191" s="7" t="s">
        <v>691</v>
      </c>
      <c r="B191" s="7" t="s">
        <v>374</v>
      </c>
      <c r="C191" s="7" t="s">
        <v>373</v>
      </c>
      <c r="D191" s="7" t="s">
        <v>777</v>
      </c>
      <c r="E191" s="7" t="s">
        <v>929</v>
      </c>
      <c r="F191" s="8">
        <v>-0.1</v>
      </c>
      <c r="G191" s="9"/>
      <c r="H191" s="8">
        <f>SUM(OrderBal19[[#This Row],[Annual
(Actual)]:[Unpaid]])</f>
        <v>-0.1</v>
      </c>
    </row>
    <row r="192" spans="1:8" x14ac:dyDescent="0.25">
      <c r="A192" s="7" t="s">
        <v>692</v>
      </c>
      <c r="B192" s="7" t="s">
        <v>375</v>
      </c>
      <c r="C192" s="7" t="s">
        <v>376</v>
      </c>
      <c r="D192" s="7" t="s">
        <v>921</v>
      </c>
      <c r="E192" s="7" t="s">
        <v>929</v>
      </c>
      <c r="F192" s="8">
        <v>-11100</v>
      </c>
      <c r="G192" s="9"/>
      <c r="H192" s="8">
        <f>SUM(OrderBal19[[#This Row],[Annual
(Actual)]:[Unpaid]])</f>
        <v>-11100</v>
      </c>
    </row>
    <row r="193" spans="1:8" x14ac:dyDescent="0.25">
      <c r="A193" s="7" t="s">
        <v>693</v>
      </c>
      <c r="B193" s="7" t="s">
        <v>377</v>
      </c>
      <c r="C193" s="7" t="s">
        <v>378</v>
      </c>
      <c r="D193" s="7" t="s">
        <v>933</v>
      </c>
      <c r="E193" s="7" t="s">
        <v>929</v>
      </c>
      <c r="F193" s="8">
        <v>465019.13</v>
      </c>
      <c r="G193" s="9"/>
      <c r="H193" s="8">
        <f>SUM(OrderBal19[[#This Row],[Annual
(Actual)]:[Unpaid]])</f>
        <v>465019.13</v>
      </c>
    </row>
    <row r="194" spans="1:8" s="21" customFormat="1" ht="13" x14ac:dyDescent="0.3">
      <c r="A194" s="7" t="s">
        <v>694</v>
      </c>
      <c r="B194" s="7" t="s">
        <v>379</v>
      </c>
      <c r="C194" s="7" t="s">
        <v>380</v>
      </c>
      <c r="D194" s="7" t="s">
        <v>933</v>
      </c>
      <c r="E194" s="7" t="s">
        <v>929</v>
      </c>
      <c r="F194" s="8">
        <v>85669.84</v>
      </c>
      <c r="G194" s="9"/>
      <c r="H194" s="8">
        <f>SUM(OrderBal19[[#This Row],[Annual
(Actual)]:[Unpaid]])</f>
        <v>85669.84</v>
      </c>
    </row>
    <row r="195" spans="1:8" x14ac:dyDescent="0.25">
      <c r="A195" s="7" t="s">
        <v>695</v>
      </c>
      <c r="B195" s="7" t="s">
        <v>381</v>
      </c>
      <c r="C195" s="7" t="s">
        <v>382</v>
      </c>
      <c r="D195" s="7" t="s">
        <v>281</v>
      </c>
      <c r="E195" s="7" t="s">
        <v>929</v>
      </c>
      <c r="F195" s="8">
        <v>-4.6399999999999997</v>
      </c>
      <c r="G195" s="9"/>
      <c r="H195" s="8">
        <f>SUM(OrderBal19[[#This Row],[Annual
(Actual)]:[Unpaid]])</f>
        <v>-4.6399999999999997</v>
      </c>
    </row>
    <row r="196" spans="1:8" x14ac:dyDescent="0.25">
      <c r="A196" s="7" t="s">
        <v>696</v>
      </c>
      <c r="B196" s="7" t="s">
        <v>383</v>
      </c>
      <c r="C196" s="7" t="s">
        <v>384</v>
      </c>
      <c r="D196" s="7" t="s">
        <v>933</v>
      </c>
      <c r="E196" s="7" t="s">
        <v>929</v>
      </c>
      <c r="F196" s="8">
        <v>11250.06</v>
      </c>
      <c r="G196" s="9"/>
      <c r="H196" s="8">
        <f>SUM(OrderBal19[[#This Row],[Annual
(Actual)]:[Unpaid]])</f>
        <v>11250.06</v>
      </c>
    </row>
    <row r="197" spans="1:8" x14ac:dyDescent="0.25">
      <c r="A197" s="7" t="s">
        <v>697</v>
      </c>
      <c r="B197" s="7" t="s">
        <v>817</v>
      </c>
      <c r="C197" s="7" t="s">
        <v>385</v>
      </c>
      <c r="D197" s="7" t="s">
        <v>933</v>
      </c>
      <c r="E197" s="7" t="s">
        <v>929</v>
      </c>
      <c r="F197" s="8">
        <v>11334.16</v>
      </c>
      <c r="G197" s="9"/>
      <c r="H197" s="8">
        <f>SUM(OrderBal19[[#This Row],[Annual
(Actual)]:[Unpaid]])</f>
        <v>11334.16</v>
      </c>
    </row>
    <row r="198" spans="1:8" x14ac:dyDescent="0.25">
      <c r="A198" s="7" t="s">
        <v>698</v>
      </c>
      <c r="B198" s="7" t="s">
        <v>386</v>
      </c>
      <c r="C198" s="7" t="s">
        <v>385</v>
      </c>
      <c r="D198" s="7" t="s">
        <v>933</v>
      </c>
      <c r="E198" s="7" t="s">
        <v>929</v>
      </c>
      <c r="F198" s="8">
        <v>-0.08</v>
      </c>
      <c r="G198" s="9"/>
      <c r="H198" s="8">
        <f>SUM(OrderBal19[[#This Row],[Annual
(Actual)]:[Unpaid]])</f>
        <v>-0.08</v>
      </c>
    </row>
    <row r="199" spans="1:8" x14ac:dyDescent="0.25">
      <c r="A199" s="7" t="s">
        <v>699</v>
      </c>
      <c r="B199" s="7" t="s">
        <v>387</v>
      </c>
      <c r="C199" s="7" t="s">
        <v>385</v>
      </c>
      <c r="D199" s="7" t="s">
        <v>204</v>
      </c>
      <c r="E199" s="7" t="s">
        <v>930</v>
      </c>
      <c r="F199" s="8">
        <v>0.05</v>
      </c>
      <c r="G199" s="10"/>
      <c r="H199" s="8">
        <f>SUM(OrderBal19[[#This Row],[Annual
(Actual)]:[Unpaid]])</f>
        <v>0.05</v>
      </c>
    </row>
    <row r="200" spans="1:8" x14ac:dyDescent="0.25">
      <c r="A200" s="7" t="s">
        <v>700</v>
      </c>
      <c r="B200" s="7" t="s">
        <v>388</v>
      </c>
      <c r="C200" s="7" t="s">
        <v>389</v>
      </c>
      <c r="D200" s="7" t="s">
        <v>933</v>
      </c>
      <c r="E200" s="7" t="s">
        <v>931</v>
      </c>
      <c r="F200" s="8">
        <v>2137245.92</v>
      </c>
      <c r="G200" s="9"/>
      <c r="H200" s="8">
        <f>SUM(OrderBal19[[#This Row],[Annual
(Actual)]:[Unpaid]])</f>
        <v>2137245.92</v>
      </c>
    </row>
    <row r="201" spans="1:8" x14ac:dyDescent="0.25">
      <c r="A201" s="7" t="s">
        <v>701</v>
      </c>
      <c r="B201" s="7" t="s">
        <v>390</v>
      </c>
      <c r="C201" s="7" t="s">
        <v>391</v>
      </c>
      <c r="D201" s="7" t="s">
        <v>933</v>
      </c>
      <c r="E201" s="7" t="s">
        <v>929</v>
      </c>
      <c r="F201" s="8">
        <v>51499.94</v>
      </c>
      <c r="G201" s="11"/>
      <c r="H201" s="8">
        <f>SUM(OrderBal19[[#This Row],[Annual
(Actual)]:[Unpaid]])</f>
        <v>51499.94</v>
      </c>
    </row>
    <row r="202" spans="1:8" x14ac:dyDescent="0.25">
      <c r="A202" s="7" t="s">
        <v>702</v>
      </c>
      <c r="B202" s="7" t="s">
        <v>392</v>
      </c>
      <c r="C202" s="7" t="s">
        <v>393</v>
      </c>
      <c r="D202" s="7" t="s">
        <v>933</v>
      </c>
      <c r="E202" s="7" t="s">
        <v>881</v>
      </c>
      <c r="F202" s="8">
        <v>183998.04</v>
      </c>
      <c r="G202" s="9"/>
      <c r="H202" s="8">
        <f>SUM(OrderBal19[[#This Row],[Annual
(Actual)]:[Unpaid]])</f>
        <v>183998.04</v>
      </c>
    </row>
    <row r="203" spans="1:8" s="21" customFormat="1" ht="13" x14ac:dyDescent="0.3">
      <c r="A203" s="7" t="s">
        <v>703</v>
      </c>
      <c r="B203" s="7" t="s">
        <v>394</v>
      </c>
      <c r="C203" s="7" t="s">
        <v>395</v>
      </c>
      <c r="D203" s="7" t="s">
        <v>933</v>
      </c>
      <c r="E203" s="7" t="s">
        <v>929</v>
      </c>
      <c r="F203" s="8">
        <v>7390933.5599999996</v>
      </c>
      <c r="G203" s="9"/>
      <c r="H203" s="8">
        <f>SUM(OrderBal19[[#This Row],[Annual
(Actual)]:[Unpaid]])</f>
        <v>7390933.5599999996</v>
      </c>
    </row>
    <row r="204" spans="1:8" x14ac:dyDescent="0.25">
      <c r="A204" s="7" t="s">
        <v>704</v>
      </c>
      <c r="B204" s="7" t="s">
        <v>396</v>
      </c>
      <c r="C204" s="7" t="s">
        <v>397</v>
      </c>
      <c r="D204" s="7" t="s">
        <v>843</v>
      </c>
      <c r="E204" s="7" t="s">
        <v>929</v>
      </c>
      <c r="F204" s="8">
        <v>0.02</v>
      </c>
      <c r="G204" s="9"/>
      <c r="H204" s="8">
        <f>SUM(OrderBal19[[#This Row],[Annual
(Actual)]:[Unpaid]])</f>
        <v>0.02</v>
      </c>
    </row>
    <row r="205" spans="1:8" s="21" customFormat="1" ht="13" x14ac:dyDescent="0.3">
      <c r="A205" s="7" t="s">
        <v>705</v>
      </c>
      <c r="B205" s="7" t="s">
        <v>818</v>
      </c>
      <c r="C205" s="7" t="s">
        <v>397</v>
      </c>
      <c r="D205" s="7" t="s">
        <v>933</v>
      </c>
      <c r="E205" s="7" t="s">
        <v>929</v>
      </c>
      <c r="F205" s="8">
        <v>2258852.52</v>
      </c>
      <c r="G205" s="9"/>
      <c r="H205" s="8">
        <f>SUM(OrderBal19[[#This Row],[Annual
(Actual)]:[Unpaid]])</f>
        <v>2258852.52</v>
      </c>
    </row>
    <row r="206" spans="1:8" s="21" customFormat="1" ht="13" x14ac:dyDescent="0.3">
      <c r="A206" s="7" t="s">
        <v>819</v>
      </c>
      <c r="B206" s="7" t="s">
        <v>820</v>
      </c>
      <c r="C206" s="7" t="s">
        <v>399</v>
      </c>
      <c r="D206" s="7" t="s">
        <v>933</v>
      </c>
      <c r="E206" s="7" t="s">
        <v>929</v>
      </c>
      <c r="F206" s="8">
        <v>1076779.92</v>
      </c>
      <c r="G206" s="9"/>
      <c r="H206" s="8">
        <f>SUM(OrderBal19[[#This Row],[Annual
(Actual)]:[Unpaid]])</f>
        <v>1076779.92</v>
      </c>
    </row>
    <row r="207" spans="1:8" s="21" customFormat="1" ht="13.5" customHeight="1" x14ac:dyDescent="0.3">
      <c r="A207" s="7" t="s">
        <v>706</v>
      </c>
      <c r="B207" s="7" t="s">
        <v>398</v>
      </c>
      <c r="C207" s="7" t="s">
        <v>399</v>
      </c>
      <c r="D207" s="7" t="s">
        <v>892</v>
      </c>
      <c r="E207" s="7" t="s">
        <v>929</v>
      </c>
      <c r="F207" s="8">
        <v>0.02</v>
      </c>
      <c r="G207" s="9"/>
      <c r="H207" s="8">
        <f>SUM(OrderBal19[[#This Row],[Annual
(Actual)]:[Unpaid]])</f>
        <v>0.02</v>
      </c>
    </row>
    <row r="208" spans="1:8" x14ac:dyDescent="0.25">
      <c r="A208" s="7" t="s">
        <v>707</v>
      </c>
      <c r="B208" s="7" t="s">
        <v>400</v>
      </c>
      <c r="C208" s="7" t="s">
        <v>401</v>
      </c>
      <c r="D208" s="7" t="s">
        <v>913</v>
      </c>
      <c r="E208" s="7" t="s">
        <v>931</v>
      </c>
      <c r="F208" s="8">
        <v>-93782.01</v>
      </c>
      <c r="G208" s="9"/>
      <c r="H208" s="8">
        <f>SUM(OrderBal19[[#This Row],[Annual
(Actual)]:[Unpaid]])</f>
        <v>-93782.01</v>
      </c>
    </row>
    <row r="209" spans="1:8" x14ac:dyDescent="0.25">
      <c r="A209" s="7" t="s">
        <v>708</v>
      </c>
      <c r="B209" s="7" t="s">
        <v>402</v>
      </c>
      <c r="C209" s="7" t="s">
        <v>397</v>
      </c>
      <c r="D209" s="7" t="s">
        <v>933</v>
      </c>
      <c r="E209" s="7" t="s">
        <v>881</v>
      </c>
      <c r="F209" s="8">
        <v>204387.75</v>
      </c>
      <c r="G209" s="9"/>
      <c r="H209" s="8">
        <f>SUM(OrderBal19[[#This Row],[Annual
(Actual)]:[Unpaid]])</f>
        <v>204387.75</v>
      </c>
    </row>
    <row r="210" spans="1:8" x14ac:dyDescent="0.25">
      <c r="A210" s="7" t="s">
        <v>709</v>
      </c>
      <c r="B210" s="7" t="s">
        <v>403</v>
      </c>
      <c r="C210" s="7" t="s">
        <v>404</v>
      </c>
      <c r="D210" s="7" t="s">
        <v>933</v>
      </c>
      <c r="E210" s="7" t="s">
        <v>881</v>
      </c>
      <c r="F210" s="8">
        <v>9899.23</v>
      </c>
      <c r="G210" s="9"/>
      <c r="H210" s="8">
        <f>SUM(OrderBal19[[#This Row],[Annual
(Actual)]:[Unpaid]])</f>
        <v>9899.23</v>
      </c>
    </row>
    <row r="211" spans="1:8" x14ac:dyDescent="0.25">
      <c r="A211" s="7" t="s">
        <v>710</v>
      </c>
      <c r="B211" s="7" t="s">
        <v>405</v>
      </c>
      <c r="C211" s="7" t="s">
        <v>406</v>
      </c>
      <c r="D211" s="7" t="s">
        <v>933</v>
      </c>
      <c r="E211" s="7" t="s">
        <v>881</v>
      </c>
      <c r="F211" s="8">
        <v>96186.240000000005</v>
      </c>
      <c r="G211" s="9"/>
      <c r="H211" s="8">
        <f>SUM(OrderBal19[[#This Row],[Annual
(Actual)]:[Unpaid]])</f>
        <v>96186.240000000005</v>
      </c>
    </row>
    <row r="212" spans="1:8" x14ac:dyDescent="0.25">
      <c r="A212" s="7" t="s">
        <v>711</v>
      </c>
      <c r="B212" s="7" t="s">
        <v>407</v>
      </c>
      <c r="C212" s="7" t="s">
        <v>408</v>
      </c>
      <c r="D212" s="7" t="s">
        <v>933</v>
      </c>
      <c r="E212" s="7" t="s">
        <v>929</v>
      </c>
      <c r="F212" s="8">
        <v>70992</v>
      </c>
      <c r="G212" s="9"/>
      <c r="H212" s="8">
        <f>SUM(OrderBal19[[#This Row],[Annual
(Actual)]:[Unpaid]])</f>
        <v>70992</v>
      </c>
    </row>
    <row r="213" spans="1:8" x14ac:dyDescent="0.25">
      <c r="A213" s="7" t="s">
        <v>712</v>
      </c>
      <c r="B213" s="7" t="s">
        <v>409</v>
      </c>
      <c r="C213" s="7" t="s">
        <v>410</v>
      </c>
      <c r="D213" s="7" t="s">
        <v>933</v>
      </c>
      <c r="E213" s="7" t="s">
        <v>929</v>
      </c>
      <c r="F213" s="8">
        <v>94031.87</v>
      </c>
      <c r="G213" s="9"/>
      <c r="H213" s="8">
        <f>SUM(OrderBal19[[#This Row],[Annual
(Actual)]:[Unpaid]])</f>
        <v>94031.87</v>
      </c>
    </row>
    <row r="214" spans="1:8" x14ac:dyDescent="0.25">
      <c r="A214" s="7" t="s">
        <v>713</v>
      </c>
      <c r="B214" s="7" t="s">
        <v>411</v>
      </c>
      <c r="C214" s="7" t="s">
        <v>412</v>
      </c>
      <c r="D214" s="7" t="s">
        <v>933</v>
      </c>
      <c r="E214" s="7" t="s">
        <v>929</v>
      </c>
      <c r="F214" s="8">
        <v>30504.82</v>
      </c>
      <c r="G214" s="9"/>
      <c r="H214" s="8">
        <f>SUM(OrderBal19[[#This Row],[Annual
(Actual)]:[Unpaid]])</f>
        <v>30504.82</v>
      </c>
    </row>
    <row r="215" spans="1:8" x14ac:dyDescent="0.25">
      <c r="A215" s="7" t="s">
        <v>714</v>
      </c>
      <c r="B215" s="7" t="s">
        <v>413</v>
      </c>
      <c r="C215" s="7" t="s">
        <v>414</v>
      </c>
      <c r="D215" s="7" t="s">
        <v>933</v>
      </c>
      <c r="E215" s="7" t="s">
        <v>931</v>
      </c>
      <c r="F215" s="8">
        <v>172666.23</v>
      </c>
      <c r="G215" s="9"/>
      <c r="H215" s="8">
        <f>SUM(OrderBal19[[#This Row],[Annual
(Actual)]:[Unpaid]])</f>
        <v>172666.23</v>
      </c>
    </row>
    <row r="216" spans="1:8" x14ac:dyDescent="0.25">
      <c r="A216" s="7" t="s">
        <v>715</v>
      </c>
      <c r="B216" s="7" t="s">
        <v>415</v>
      </c>
      <c r="C216" s="7" t="s">
        <v>416</v>
      </c>
      <c r="D216" s="7" t="s">
        <v>933</v>
      </c>
      <c r="E216" s="7" t="s">
        <v>881</v>
      </c>
      <c r="F216" s="8">
        <v>28131.88</v>
      </c>
      <c r="G216" s="9"/>
      <c r="H216" s="8">
        <f>SUM(OrderBal19[[#This Row],[Annual
(Actual)]:[Unpaid]])</f>
        <v>28131.88</v>
      </c>
    </row>
    <row r="217" spans="1:8" x14ac:dyDescent="0.25">
      <c r="A217" s="7" t="s">
        <v>844</v>
      </c>
      <c r="B217" s="7" t="s">
        <v>893</v>
      </c>
      <c r="C217" s="7" t="s">
        <v>845</v>
      </c>
      <c r="D217" s="7" t="s">
        <v>933</v>
      </c>
      <c r="E217" s="7" t="s">
        <v>929</v>
      </c>
      <c r="F217" s="8">
        <v>58333.32</v>
      </c>
      <c r="G217" s="9"/>
      <c r="H217" s="8">
        <f>SUM(OrderBal19[[#This Row],[Annual
(Actual)]:[Unpaid]])</f>
        <v>58333.32</v>
      </c>
    </row>
    <row r="218" spans="1:8" x14ac:dyDescent="0.25">
      <c r="A218" s="7" t="s">
        <v>716</v>
      </c>
      <c r="B218" s="7" t="s">
        <v>417</v>
      </c>
      <c r="C218" s="7" t="s">
        <v>418</v>
      </c>
      <c r="D218" s="7" t="s">
        <v>913</v>
      </c>
      <c r="E218" s="7" t="s">
        <v>929</v>
      </c>
      <c r="F218" s="8">
        <v>829676.06</v>
      </c>
      <c r="G218" s="9"/>
      <c r="H218" s="8">
        <f>SUM(OrderBal19[[#This Row],[Annual
(Actual)]:[Unpaid]])</f>
        <v>829676.06</v>
      </c>
    </row>
    <row r="219" spans="1:8" x14ac:dyDescent="0.25">
      <c r="A219" s="7" t="s">
        <v>717</v>
      </c>
      <c r="B219" s="7" t="s">
        <v>419</v>
      </c>
      <c r="C219" s="7" t="s">
        <v>420</v>
      </c>
      <c r="D219" s="7" t="s">
        <v>91</v>
      </c>
      <c r="E219" s="7" t="s">
        <v>779</v>
      </c>
      <c r="F219" s="8">
        <v>549698</v>
      </c>
      <c r="G219" s="9"/>
      <c r="H219" s="8">
        <f>SUM(OrderBal19[[#This Row],[Annual
(Actual)]:[Unpaid]])</f>
        <v>549698</v>
      </c>
    </row>
    <row r="220" spans="1:8" x14ac:dyDescent="0.25">
      <c r="A220" s="7" t="s">
        <v>718</v>
      </c>
      <c r="B220" s="7" t="s">
        <v>421</v>
      </c>
      <c r="C220" s="7" t="s">
        <v>422</v>
      </c>
      <c r="D220" s="7" t="s">
        <v>933</v>
      </c>
      <c r="E220" s="7" t="s">
        <v>929</v>
      </c>
      <c r="F220" s="8">
        <v>530510.4</v>
      </c>
      <c r="G220" s="9"/>
      <c r="H220" s="8">
        <f>SUM(OrderBal19[[#This Row],[Annual
(Actual)]:[Unpaid]])</f>
        <v>530510.4</v>
      </c>
    </row>
    <row r="221" spans="1:8" x14ac:dyDescent="0.25">
      <c r="A221" s="7" t="s">
        <v>719</v>
      </c>
      <c r="B221" s="7" t="s">
        <v>423</v>
      </c>
      <c r="C221" s="7" t="s">
        <v>422</v>
      </c>
      <c r="D221" s="7" t="s">
        <v>933</v>
      </c>
      <c r="E221" s="7" t="s">
        <v>929</v>
      </c>
      <c r="F221" s="8">
        <v>118498.84</v>
      </c>
      <c r="G221" s="9"/>
      <c r="H221" s="8">
        <f>SUM(OrderBal19[[#This Row],[Annual
(Actual)]:[Unpaid]])</f>
        <v>118498.84</v>
      </c>
    </row>
    <row r="222" spans="1:8" x14ac:dyDescent="0.25">
      <c r="A222" s="7" t="s">
        <v>798</v>
      </c>
      <c r="B222" s="7" t="s">
        <v>799</v>
      </c>
      <c r="C222" s="7" t="s">
        <v>422</v>
      </c>
      <c r="D222" s="7" t="s">
        <v>812</v>
      </c>
      <c r="E222" s="7" t="s">
        <v>498</v>
      </c>
      <c r="F222" s="8">
        <v>612</v>
      </c>
      <c r="G222" s="9"/>
      <c r="H222" s="8">
        <f>SUM(OrderBal19[[#This Row],[Annual
(Actual)]:[Unpaid]])</f>
        <v>612</v>
      </c>
    </row>
    <row r="223" spans="1:8" x14ac:dyDescent="0.25">
      <c r="A223" s="7" t="s">
        <v>720</v>
      </c>
      <c r="B223" s="7" t="s">
        <v>424</v>
      </c>
      <c r="C223" s="7" t="s">
        <v>425</v>
      </c>
      <c r="D223" s="7" t="s">
        <v>933</v>
      </c>
      <c r="E223" s="7" t="s">
        <v>929</v>
      </c>
      <c r="F223" s="8">
        <v>139040.64000000001</v>
      </c>
      <c r="G223" s="9"/>
      <c r="H223" s="8">
        <f>SUM(OrderBal19[[#This Row],[Annual
(Actual)]:[Unpaid]])</f>
        <v>139040.64000000001</v>
      </c>
    </row>
    <row r="224" spans="1:8" x14ac:dyDescent="0.25">
      <c r="A224" s="7" t="s">
        <v>721</v>
      </c>
      <c r="B224" s="7" t="s">
        <v>427</v>
      </c>
      <c r="C224" s="7" t="s">
        <v>426</v>
      </c>
      <c r="D224" s="7" t="s">
        <v>913</v>
      </c>
      <c r="E224" s="7" t="s">
        <v>929</v>
      </c>
      <c r="F224" s="8">
        <v>6018536</v>
      </c>
      <c r="G224" s="9"/>
      <c r="H224" s="8">
        <f>SUM(OrderBal19[[#This Row],[Annual
(Actual)]:[Unpaid]])</f>
        <v>6018536</v>
      </c>
    </row>
    <row r="225" spans="1:8" x14ac:dyDescent="0.25">
      <c r="A225" s="7" t="s">
        <v>722</v>
      </c>
      <c r="B225" s="7" t="s">
        <v>428</v>
      </c>
      <c r="C225" s="7" t="s">
        <v>426</v>
      </c>
      <c r="D225" s="7" t="s">
        <v>933</v>
      </c>
      <c r="E225" s="7" t="s">
        <v>929</v>
      </c>
      <c r="F225" s="8">
        <v>1669479.65</v>
      </c>
      <c r="G225" s="9"/>
      <c r="H225" s="8">
        <f>SUM(OrderBal19[[#This Row],[Annual
(Actual)]:[Unpaid]])</f>
        <v>1669479.65</v>
      </c>
    </row>
    <row r="226" spans="1:8" s="21" customFormat="1" ht="13" x14ac:dyDescent="0.3">
      <c r="A226" s="7" t="s">
        <v>723</v>
      </c>
      <c r="B226" s="7" t="s">
        <v>429</v>
      </c>
      <c r="C226" s="7" t="s">
        <v>430</v>
      </c>
      <c r="D226" s="7" t="s">
        <v>933</v>
      </c>
      <c r="E226" s="7" t="s">
        <v>929</v>
      </c>
      <c r="F226" s="8">
        <v>49437.36</v>
      </c>
      <c r="G226" s="9"/>
      <c r="H226" s="8">
        <f>SUM(OrderBal19[[#This Row],[Annual
(Actual)]:[Unpaid]])</f>
        <v>49437.36</v>
      </c>
    </row>
    <row r="227" spans="1:8" s="21" customFormat="1" ht="13" x14ac:dyDescent="0.3">
      <c r="A227" s="7" t="s">
        <v>724</v>
      </c>
      <c r="B227" s="7" t="s">
        <v>431</v>
      </c>
      <c r="C227" s="7" t="s">
        <v>432</v>
      </c>
      <c r="D227" s="7" t="s">
        <v>933</v>
      </c>
      <c r="E227" s="7" t="s">
        <v>48</v>
      </c>
      <c r="F227" s="8">
        <v>594949.22</v>
      </c>
      <c r="G227" s="9"/>
      <c r="H227" s="8">
        <f>SUM(OrderBal19[[#This Row],[Annual
(Actual)]:[Unpaid]])</f>
        <v>594949.22</v>
      </c>
    </row>
    <row r="228" spans="1:8" s="21" customFormat="1" ht="13" x14ac:dyDescent="0.3">
      <c r="A228" s="7" t="s">
        <v>725</v>
      </c>
      <c r="B228" s="7" t="s">
        <v>433</v>
      </c>
      <c r="C228" s="7" t="s">
        <v>432</v>
      </c>
      <c r="D228" s="7" t="s">
        <v>933</v>
      </c>
      <c r="E228" s="7" t="s">
        <v>881</v>
      </c>
      <c r="F228" s="8">
        <v>4548493</v>
      </c>
      <c r="G228" s="9"/>
      <c r="H228" s="8">
        <f>SUM(OrderBal19[[#This Row],[Annual
(Actual)]:[Unpaid]])</f>
        <v>4548493</v>
      </c>
    </row>
    <row r="229" spans="1:8" s="21" customFormat="1" ht="13" x14ac:dyDescent="0.3">
      <c r="A229" s="7" t="s">
        <v>726</v>
      </c>
      <c r="B229" s="7" t="s">
        <v>434</v>
      </c>
      <c r="C229" s="7" t="s">
        <v>435</v>
      </c>
      <c r="D229" s="7" t="s">
        <v>933</v>
      </c>
      <c r="E229" s="7" t="s">
        <v>929</v>
      </c>
      <c r="F229" s="8">
        <v>148041.71</v>
      </c>
      <c r="G229" s="9"/>
      <c r="H229" s="8">
        <f>SUM(OrderBal19[[#This Row],[Annual
(Actual)]:[Unpaid]])</f>
        <v>148041.71</v>
      </c>
    </row>
    <row r="230" spans="1:8" x14ac:dyDescent="0.25">
      <c r="A230" s="7" t="s">
        <v>727</v>
      </c>
      <c r="B230" s="7" t="s">
        <v>436</v>
      </c>
      <c r="C230" s="7" t="s">
        <v>437</v>
      </c>
      <c r="D230" s="7" t="s">
        <v>933</v>
      </c>
      <c r="E230" s="7" t="s">
        <v>929</v>
      </c>
      <c r="F230" s="8">
        <v>169760.73</v>
      </c>
      <c r="G230" s="9"/>
      <c r="H230" s="8">
        <f>SUM(OrderBal19[[#This Row],[Annual
(Actual)]:[Unpaid]])</f>
        <v>169760.73</v>
      </c>
    </row>
    <row r="231" spans="1:8" x14ac:dyDescent="0.25">
      <c r="A231" s="7" t="s">
        <v>728</v>
      </c>
      <c r="B231" s="7" t="s">
        <v>438</v>
      </c>
      <c r="C231" s="7" t="s">
        <v>439</v>
      </c>
      <c r="D231" s="7" t="s">
        <v>933</v>
      </c>
      <c r="E231" s="7" t="s">
        <v>881</v>
      </c>
      <c r="F231" s="8">
        <v>120847.34</v>
      </c>
      <c r="G231" s="9"/>
      <c r="H231" s="8">
        <f>SUM(OrderBal19[[#This Row],[Annual
(Actual)]:[Unpaid]])</f>
        <v>120847.34</v>
      </c>
    </row>
    <row r="232" spans="1:8" s="21" customFormat="1" ht="13" x14ac:dyDescent="0.3">
      <c r="A232" s="7" t="s">
        <v>729</v>
      </c>
      <c r="B232" s="7" t="s">
        <v>440</v>
      </c>
      <c r="C232" s="7" t="s">
        <v>441</v>
      </c>
      <c r="D232" s="7" t="s">
        <v>933</v>
      </c>
      <c r="E232" s="7" t="s">
        <v>929</v>
      </c>
      <c r="F232" s="8">
        <v>6211358.2000000002</v>
      </c>
      <c r="G232" s="9"/>
      <c r="H232" s="8">
        <f>SUM(OrderBal19[[#This Row],[Annual
(Actual)]:[Unpaid]])</f>
        <v>6211358.2000000002</v>
      </c>
    </row>
    <row r="233" spans="1:8" s="21" customFormat="1" ht="13" x14ac:dyDescent="0.3">
      <c r="A233" s="7" t="s">
        <v>730</v>
      </c>
      <c r="B233" s="7" t="s">
        <v>442</v>
      </c>
      <c r="C233" s="7" t="s">
        <v>441</v>
      </c>
      <c r="D233" s="7" t="s">
        <v>933</v>
      </c>
      <c r="E233" s="7" t="s">
        <v>929</v>
      </c>
      <c r="F233" s="8">
        <v>1881666.64</v>
      </c>
      <c r="G233" s="9"/>
      <c r="H233" s="8">
        <f>SUM(OrderBal19[[#This Row],[Annual
(Actual)]:[Unpaid]])</f>
        <v>1881666.64</v>
      </c>
    </row>
    <row r="234" spans="1:8" s="21" customFormat="1" ht="13" x14ac:dyDescent="0.3">
      <c r="A234" s="7" t="s">
        <v>731</v>
      </c>
      <c r="B234" s="7" t="s">
        <v>443</v>
      </c>
      <c r="C234" s="7" t="s">
        <v>444</v>
      </c>
      <c r="D234" s="7" t="s">
        <v>933</v>
      </c>
      <c r="E234" s="7" t="s">
        <v>929</v>
      </c>
      <c r="F234" s="8">
        <v>85008.960000000006</v>
      </c>
      <c r="G234" s="9"/>
      <c r="H234" s="8">
        <f>SUM(OrderBal19[[#This Row],[Annual
(Actual)]:[Unpaid]])</f>
        <v>85008.960000000006</v>
      </c>
    </row>
    <row r="235" spans="1:8" x14ac:dyDescent="0.25">
      <c r="A235" s="7" t="s">
        <v>828</v>
      </c>
      <c r="B235" s="7" t="s">
        <v>829</v>
      </c>
      <c r="C235" s="7" t="s">
        <v>830</v>
      </c>
      <c r="D235" s="7" t="s">
        <v>933</v>
      </c>
      <c r="E235" s="7" t="s">
        <v>929</v>
      </c>
      <c r="F235" s="8">
        <v>57455.839999999997</v>
      </c>
      <c r="G235" s="9"/>
      <c r="H235" s="8">
        <f>SUM(OrderBal19[[#This Row],[Annual
(Actual)]:[Unpaid]])</f>
        <v>57455.839999999997</v>
      </c>
    </row>
    <row r="236" spans="1:8" x14ac:dyDescent="0.25">
      <c r="A236" s="7" t="s">
        <v>732</v>
      </c>
      <c r="B236" s="7" t="s">
        <v>445</v>
      </c>
      <c r="C236" s="7" t="s">
        <v>446</v>
      </c>
      <c r="D236" s="7" t="s">
        <v>933</v>
      </c>
      <c r="E236" s="7" t="s">
        <v>929</v>
      </c>
      <c r="F236" s="8">
        <v>129634</v>
      </c>
      <c r="G236" s="9"/>
      <c r="H236" s="8">
        <f>SUM(OrderBal19[[#This Row],[Annual
(Actual)]:[Unpaid]])</f>
        <v>129634</v>
      </c>
    </row>
    <row r="237" spans="1:8" x14ac:dyDescent="0.25">
      <c r="A237" s="7" t="s">
        <v>733</v>
      </c>
      <c r="B237" s="7" t="s">
        <v>447</v>
      </c>
      <c r="C237" s="7" t="s">
        <v>448</v>
      </c>
      <c r="D237" s="7" t="s">
        <v>913</v>
      </c>
      <c r="E237" s="7" t="s">
        <v>931</v>
      </c>
      <c r="F237" s="8">
        <v>-0.03</v>
      </c>
      <c r="G237" s="9"/>
      <c r="H237" s="8">
        <f>SUM(OrderBal19[[#This Row],[Annual
(Actual)]:[Unpaid]])</f>
        <v>-0.03</v>
      </c>
    </row>
    <row r="238" spans="1:8" x14ac:dyDescent="0.25">
      <c r="A238" s="7" t="s">
        <v>734</v>
      </c>
      <c r="B238" s="7" t="s">
        <v>449</v>
      </c>
      <c r="C238" s="7" t="s">
        <v>448</v>
      </c>
      <c r="D238" s="7" t="s">
        <v>504</v>
      </c>
      <c r="E238" s="7" t="s">
        <v>931</v>
      </c>
      <c r="F238" s="8">
        <v>0.01</v>
      </c>
      <c r="G238" s="9"/>
      <c r="H238" s="8">
        <f>SUM(OrderBal19[[#This Row],[Annual
(Actual)]:[Unpaid]])</f>
        <v>0.01</v>
      </c>
    </row>
    <row r="239" spans="1:8" x14ac:dyDescent="0.25">
      <c r="A239" s="7" t="s">
        <v>735</v>
      </c>
      <c r="B239" s="7" t="s">
        <v>450</v>
      </c>
      <c r="C239" s="7" t="s">
        <v>451</v>
      </c>
      <c r="D239" s="7" t="s">
        <v>842</v>
      </c>
      <c r="E239" s="7" t="s">
        <v>929</v>
      </c>
      <c r="F239" s="8">
        <v>-0.03</v>
      </c>
      <c r="G239" s="9"/>
      <c r="H239" s="8">
        <f>SUM(OrderBal19[[#This Row],[Annual
(Actual)]:[Unpaid]])</f>
        <v>-0.03</v>
      </c>
    </row>
    <row r="240" spans="1:8" x14ac:dyDescent="0.25">
      <c r="A240" s="7" t="s">
        <v>736</v>
      </c>
      <c r="B240" s="7" t="s">
        <v>452</v>
      </c>
      <c r="C240" s="7" t="s">
        <v>453</v>
      </c>
      <c r="D240" s="7" t="s">
        <v>933</v>
      </c>
      <c r="E240" s="7" t="s">
        <v>929</v>
      </c>
      <c r="F240" s="8">
        <v>27945.74</v>
      </c>
      <c r="G240" s="9"/>
      <c r="H240" s="8">
        <f>SUM(OrderBal19[[#This Row],[Annual
(Actual)]:[Unpaid]])</f>
        <v>27945.74</v>
      </c>
    </row>
    <row r="241" spans="1:8" x14ac:dyDescent="0.25">
      <c r="A241" s="7" t="s">
        <v>737</v>
      </c>
      <c r="B241" s="7" t="s">
        <v>738</v>
      </c>
      <c r="C241" s="7" t="s">
        <v>739</v>
      </c>
      <c r="D241" s="7" t="s">
        <v>933</v>
      </c>
      <c r="E241" s="7" t="s">
        <v>929</v>
      </c>
      <c r="F241" s="8">
        <v>270680</v>
      </c>
      <c r="G241" s="9"/>
      <c r="H241" s="8">
        <f>SUM(OrderBal19[[#This Row],[Annual
(Actual)]:[Unpaid]])</f>
        <v>270680</v>
      </c>
    </row>
    <row r="242" spans="1:8" s="21" customFormat="1" ht="13" x14ac:dyDescent="0.3">
      <c r="A242" s="7" t="s">
        <v>740</v>
      </c>
      <c r="B242" s="7" t="s">
        <v>454</v>
      </c>
      <c r="C242" s="7" t="s">
        <v>455</v>
      </c>
      <c r="D242" s="7" t="s">
        <v>933</v>
      </c>
      <c r="E242" s="7" t="s">
        <v>929</v>
      </c>
      <c r="F242" s="8">
        <v>138624.56</v>
      </c>
      <c r="G242" s="9"/>
      <c r="H242" s="8">
        <f>SUM(OrderBal19[[#This Row],[Annual
(Actual)]:[Unpaid]])</f>
        <v>138624.56</v>
      </c>
    </row>
    <row r="243" spans="1:8" s="21" customFormat="1" ht="13" x14ac:dyDescent="0.3">
      <c r="A243" s="7" t="s">
        <v>741</v>
      </c>
      <c r="B243" s="7" t="s">
        <v>456</v>
      </c>
      <c r="C243" s="7" t="s">
        <v>455</v>
      </c>
      <c r="D243" s="7" t="s">
        <v>892</v>
      </c>
      <c r="E243" s="7" t="s">
        <v>881</v>
      </c>
      <c r="F243" s="8">
        <v>284166.67</v>
      </c>
      <c r="G243" s="9"/>
      <c r="H243" s="8">
        <f>SUM(OrderBal19[[#This Row],[Annual
(Actual)]:[Unpaid]])</f>
        <v>284166.67</v>
      </c>
    </row>
    <row r="244" spans="1:8" x14ac:dyDescent="0.25">
      <c r="A244" s="7" t="s">
        <v>742</v>
      </c>
      <c r="B244" s="7" t="s">
        <v>458</v>
      </c>
      <c r="C244" s="7" t="s">
        <v>459</v>
      </c>
      <c r="D244" s="7" t="s">
        <v>933</v>
      </c>
      <c r="E244" s="7" t="s">
        <v>929</v>
      </c>
      <c r="F244" s="8">
        <v>1981222.4</v>
      </c>
      <c r="G244" s="9"/>
      <c r="H244" s="8">
        <f>SUM(OrderBal19[[#This Row],[Annual
(Actual)]:[Unpaid]])</f>
        <v>1981222.4</v>
      </c>
    </row>
    <row r="245" spans="1:8" s="21" customFormat="1" ht="13" x14ac:dyDescent="0.3">
      <c r="A245" s="7" t="s">
        <v>743</v>
      </c>
      <c r="B245" s="7" t="s">
        <v>460</v>
      </c>
      <c r="C245" s="7" t="s">
        <v>459</v>
      </c>
      <c r="D245" s="7" t="s">
        <v>933</v>
      </c>
      <c r="E245" s="7" t="s">
        <v>881</v>
      </c>
      <c r="F245" s="8">
        <v>168590.41</v>
      </c>
      <c r="G245" s="9"/>
      <c r="H245" s="8">
        <f>SUM(OrderBal19[[#This Row],[Annual
(Actual)]:[Unpaid]])</f>
        <v>168590.41</v>
      </c>
    </row>
    <row r="246" spans="1:8" x14ac:dyDescent="0.25">
      <c r="A246" s="7" t="s">
        <v>744</v>
      </c>
      <c r="B246" s="7" t="s">
        <v>461</v>
      </c>
      <c r="C246" s="7" t="s">
        <v>462</v>
      </c>
      <c r="D246" s="7" t="s">
        <v>933</v>
      </c>
      <c r="E246" s="7" t="s">
        <v>881</v>
      </c>
      <c r="F246" s="8">
        <v>62121.35</v>
      </c>
      <c r="G246" s="9"/>
      <c r="H246" s="8">
        <f>SUM(OrderBal19[[#This Row],[Annual
(Actual)]:[Unpaid]])</f>
        <v>62121.35</v>
      </c>
    </row>
    <row r="247" spans="1:8" x14ac:dyDescent="0.25">
      <c r="A247" s="7" t="s">
        <v>745</v>
      </c>
      <c r="B247" s="7" t="s">
        <v>463</v>
      </c>
      <c r="C247" s="7" t="s">
        <v>464</v>
      </c>
      <c r="D247" s="7" t="s">
        <v>933</v>
      </c>
      <c r="E247" s="7" t="s">
        <v>929</v>
      </c>
      <c r="F247" s="8">
        <v>68843.520000000004</v>
      </c>
      <c r="G247" s="9"/>
      <c r="H247" s="8">
        <f>SUM(OrderBal19[[#This Row],[Annual
(Actual)]:[Unpaid]])</f>
        <v>68843.520000000004</v>
      </c>
    </row>
    <row r="248" spans="1:8" x14ac:dyDescent="0.25">
      <c r="A248" s="7" t="s">
        <v>746</v>
      </c>
      <c r="B248" s="7" t="s">
        <v>831</v>
      </c>
      <c r="C248" s="7" t="s">
        <v>465</v>
      </c>
      <c r="D248" s="7" t="s">
        <v>933</v>
      </c>
      <c r="E248" s="7" t="s">
        <v>929</v>
      </c>
      <c r="F248" s="8">
        <v>125228.93</v>
      </c>
      <c r="G248" s="9"/>
      <c r="H248" s="8">
        <f>SUM(OrderBal19[[#This Row],[Annual
(Actual)]:[Unpaid]])</f>
        <v>125228.93</v>
      </c>
    </row>
    <row r="249" spans="1:8" x14ac:dyDescent="0.25">
      <c r="A249" s="7" t="s">
        <v>747</v>
      </c>
      <c r="B249" s="7" t="s">
        <v>466</v>
      </c>
      <c r="C249" s="7" t="s">
        <v>465</v>
      </c>
      <c r="D249" s="7" t="s">
        <v>933</v>
      </c>
      <c r="E249" s="7" t="s">
        <v>929</v>
      </c>
      <c r="F249" s="8">
        <v>220555.44</v>
      </c>
      <c r="G249" s="9"/>
      <c r="H249" s="8">
        <f>SUM(OrderBal19[[#This Row],[Annual
(Actual)]:[Unpaid]])</f>
        <v>220555.44</v>
      </c>
    </row>
    <row r="250" spans="1:8" x14ac:dyDescent="0.25">
      <c r="A250" s="7" t="s">
        <v>748</v>
      </c>
      <c r="B250" s="7" t="s">
        <v>467</v>
      </c>
      <c r="C250" s="7" t="s">
        <v>468</v>
      </c>
      <c r="D250" s="7" t="s">
        <v>933</v>
      </c>
      <c r="E250" s="7" t="s">
        <v>929</v>
      </c>
      <c r="F250" s="8">
        <v>34619.660000000003</v>
      </c>
      <c r="G250" s="9"/>
      <c r="H250" s="8">
        <f>SUM(OrderBal19[[#This Row],[Annual
(Actual)]:[Unpaid]])</f>
        <v>34619.660000000003</v>
      </c>
    </row>
    <row r="251" spans="1:8" s="21" customFormat="1" ht="13" x14ac:dyDescent="0.3">
      <c r="A251" s="7" t="s">
        <v>749</v>
      </c>
      <c r="B251" s="7" t="s">
        <v>469</v>
      </c>
      <c r="C251" s="7" t="s">
        <v>470</v>
      </c>
      <c r="D251" s="7" t="s">
        <v>933</v>
      </c>
      <c r="E251" s="7" t="s">
        <v>929</v>
      </c>
      <c r="F251" s="8">
        <v>75105.02</v>
      </c>
      <c r="G251" s="9"/>
      <c r="H251" s="8">
        <f>SUM(OrderBal19[[#This Row],[Annual
(Actual)]:[Unpaid]])</f>
        <v>75105.02</v>
      </c>
    </row>
    <row r="252" spans="1:8" x14ac:dyDescent="0.25">
      <c r="A252" s="7" t="s">
        <v>750</v>
      </c>
      <c r="B252" s="7" t="s">
        <v>471</v>
      </c>
      <c r="C252" s="7" t="s">
        <v>472</v>
      </c>
      <c r="D252" s="7" t="s">
        <v>842</v>
      </c>
      <c r="E252" s="7" t="s">
        <v>929</v>
      </c>
      <c r="F252" s="8">
        <v>-0.02</v>
      </c>
      <c r="G252" s="9"/>
      <c r="H252" s="8">
        <f>SUM(OrderBal19[[#This Row],[Annual
(Actual)]:[Unpaid]])</f>
        <v>-0.02</v>
      </c>
    </row>
    <row r="253" spans="1:8" x14ac:dyDescent="0.25">
      <c r="A253" s="7" t="s">
        <v>751</v>
      </c>
      <c r="B253" s="7" t="s">
        <v>473</v>
      </c>
      <c r="C253" s="7" t="s">
        <v>474</v>
      </c>
      <c r="D253" s="7" t="s">
        <v>933</v>
      </c>
      <c r="E253" s="7" t="s">
        <v>929</v>
      </c>
      <c r="F253" s="8">
        <v>165000</v>
      </c>
      <c r="G253" s="9"/>
      <c r="H253" s="8">
        <f>SUM(OrderBal19[[#This Row],[Annual
(Actual)]:[Unpaid]])</f>
        <v>165000</v>
      </c>
    </row>
    <row r="254" spans="1:8" x14ac:dyDescent="0.25">
      <c r="A254" s="7" t="s">
        <v>752</v>
      </c>
      <c r="B254" s="7" t="s">
        <v>475</v>
      </c>
      <c r="C254" s="7" t="s">
        <v>476</v>
      </c>
      <c r="D254" s="7" t="s">
        <v>913</v>
      </c>
      <c r="E254" s="7" t="s">
        <v>929</v>
      </c>
      <c r="F254" s="8">
        <v>3997792.7</v>
      </c>
      <c r="G254" s="9"/>
      <c r="H254" s="8">
        <f>SUM(OrderBal19[[#This Row],[Annual
(Actual)]:[Unpaid]])</f>
        <v>3997792.7</v>
      </c>
    </row>
    <row r="255" spans="1:8" x14ac:dyDescent="0.25">
      <c r="A255" s="7" t="s">
        <v>753</v>
      </c>
      <c r="B255" s="7" t="s">
        <v>477</v>
      </c>
      <c r="C255" s="7" t="s">
        <v>478</v>
      </c>
      <c r="D255" s="7" t="s">
        <v>843</v>
      </c>
      <c r="E255" s="7" t="s">
        <v>929</v>
      </c>
      <c r="F255" s="8">
        <v>7226.6</v>
      </c>
      <c r="G255" s="9"/>
      <c r="H255" s="8">
        <f>SUM(OrderBal19[[#This Row],[Annual
(Actual)]:[Unpaid]])</f>
        <v>7226.6</v>
      </c>
    </row>
    <row r="256" spans="1:8" x14ac:dyDescent="0.25">
      <c r="A256" s="7" t="s">
        <v>754</v>
      </c>
      <c r="B256" s="7" t="s">
        <v>894</v>
      </c>
      <c r="C256" s="7" t="s">
        <v>479</v>
      </c>
      <c r="D256" s="7" t="s">
        <v>933</v>
      </c>
      <c r="E256" s="7" t="s">
        <v>929</v>
      </c>
      <c r="F256" s="8">
        <v>446201.79</v>
      </c>
      <c r="G256" s="9"/>
      <c r="H256" s="8">
        <f>SUM(OrderBal19[[#This Row],[Annual
(Actual)]:[Unpaid]])</f>
        <v>446201.79</v>
      </c>
    </row>
    <row r="257" spans="1:8" x14ac:dyDescent="0.25">
      <c r="A257" s="7" t="s">
        <v>821</v>
      </c>
      <c r="B257" s="7" t="s">
        <v>822</v>
      </c>
      <c r="C257" s="7" t="s">
        <v>481</v>
      </c>
      <c r="D257" s="7" t="s">
        <v>933</v>
      </c>
      <c r="E257" s="7" t="s">
        <v>929</v>
      </c>
      <c r="F257" s="8">
        <v>139941.65</v>
      </c>
      <c r="G257" s="9"/>
      <c r="H257" s="8">
        <f>SUM(OrderBal19[[#This Row],[Annual
(Actual)]:[Unpaid]])</f>
        <v>139941.65</v>
      </c>
    </row>
    <row r="258" spans="1:8" x14ac:dyDescent="0.25">
      <c r="A258" s="7" t="s">
        <v>755</v>
      </c>
      <c r="B258" s="7" t="s">
        <v>480</v>
      </c>
      <c r="C258" s="7" t="s">
        <v>481</v>
      </c>
      <c r="D258" s="7" t="s">
        <v>56</v>
      </c>
      <c r="E258" s="7" t="s">
        <v>929</v>
      </c>
      <c r="F258" s="8">
        <v>124499.78</v>
      </c>
      <c r="G258" s="9"/>
      <c r="H258" s="8">
        <f>SUM(OrderBal19[[#This Row],[Annual
(Actual)]:[Unpaid]])</f>
        <v>124499.78</v>
      </c>
    </row>
    <row r="259" spans="1:8" x14ac:dyDescent="0.25">
      <c r="A259" s="7" t="s">
        <v>756</v>
      </c>
      <c r="B259" s="7" t="s">
        <v>482</v>
      </c>
      <c r="C259" s="7" t="s">
        <v>481</v>
      </c>
      <c r="D259" s="7" t="s">
        <v>913</v>
      </c>
      <c r="E259" s="7" t="s">
        <v>929</v>
      </c>
      <c r="F259" s="8">
        <v>343359.24</v>
      </c>
      <c r="G259" s="15"/>
      <c r="H259" s="8">
        <f>SUM(OrderBal19[[#This Row],[Annual
(Actual)]:[Unpaid]])</f>
        <v>343359.24</v>
      </c>
    </row>
    <row r="260" spans="1:8" x14ac:dyDescent="0.25">
      <c r="A260" s="7" t="s">
        <v>757</v>
      </c>
      <c r="B260" s="7" t="s">
        <v>483</v>
      </c>
      <c r="C260" s="7" t="s">
        <v>481</v>
      </c>
      <c r="D260" s="7" t="s">
        <v>913</v>
      </c>
      <c r="E260" s="7" t="s">
        <v>929</v>
      </c>
      <c r="F260" s="8">
        <v>343359.24</v>
      </c>
      <c r="G260" s="15"/>
      <c r="H260" s="8">
        <f>SUM(OrderBal19[[#This Row],[Annual
(Actual)]:[Unpaid]])</f>
        <v>343359.24</v>
      </c>
    </row>
    <row r="261" spans="1:8" x14ac:dyDescent="0.25">
      <c r="A261" s="7" t="s">
        <v>758</v>
      </c>
      <c r="B261" s="7" t="s">
        <v>484</v>
      </c>
      <c r="C261" s="7" t="s">
        <v>485</v>
      </c>
      <c r="D261" s="7" t="s">
        <v>933</v>
      </c>
      <c r="E261" s="7" t="s">
        <v>929</v>
      </c>
      <c r="F261" s="8">
        <v>214988.79999999999</v>
      </c>
      <c r="G261" s="15"/>
      <c r="H261" s="8">
        <f>SUM(OrderBal19[[#This Row],[Annual
(Actual)]:[Unpaid]])</f>
        <v>214988.79999999999</v>
      </c>
    </row>
    <row r="262" spans="1:8" x14ac:dyDescent="0.25">
      <c r="A262" s="7" t="s">
        <v>785</v>
      </c>
      <c r="B262" s="7" t="s">
        <v>786</v>
      </c>
      <c r="C262" s="7" t="s">
        <v>787</v>
      </c>
      <c r="D262" s="7" t="s">
        <v>913</v>
      </c>
      <c r="E262" s="7" t="s">
        <v>881</v>
      </c>
      <c r="F262" s="8">
        <v>0.01</v>
      </c>
      <c r="G262" s="15"/>
      <c r="H262" s="8">
        <f>SUM(OrderBal19[[#This Row],[Annual
(Actual)]:[Unpaid]])</f>
        <v>0.01</v>
      </c>
    </row>
    <row r="263" spans="1:8" s="21" customFormat="1" ht="13" x14ac:dyDescent="0.3">
      <c r="A263" s="7" t="s">
        <v>759</v>
      </c>
      <c r="B263" s="7" t="s">
        <v>486</v>
      </c>
      <c r="C263" s="7" t="s">
        <v>487</v>
      </c>
      <c r="D263" s="7" t="s">
        <v>933</v>
      </c>
      <c r="E263" s="7" t="s">
        <v>929</v>
      </c>
      <c r="F263" s="8">
        <v>179373.77</v>
      </c>
      <c r="G263" s="15"/>
      <c r="H263" s="8">
        <f>SUM(OrderBal19[[#This Row],[Annual
(Actual)]:[Unpaid]])</f>
        <v>179373.77</v>
      </c>
    </row>
    <row r="264" spans="1:8" x14ac:dyDescent="0.25">
      <c r="A264" s="7" t="s">
        <v>760</v>
      </c>
      <c r="B264" s="7" t="s">
        <v>488</v>
      </c>
      <c r="C264" s="7" t="s">
        <v>487</v>
      </c>
      <c r="D264" s="7" t="s">
        <v>12</v>
      </c>
      <c r="E264" s="7" t="s">
        <v>929</v>
      </c>
      <c r="F264" s="8">
        <v>223963.16</v>
      </c>
      <c r="G264" s="15"/>
      <c r="H264" s="8">
        <f>SUM(OrderBal19[[#This Row],[Annual
(Actual)]:[Unpaid]])</f>
        <v>223963.16</v>
      </c>
    </row>
    <row r="265" spans="1:8" x14ac:dyDescent="0.25">
      <c r="A265" s="7" t="s">
        <v>761</v>
      </c>
      <c r="B265" s="7" t="s">
        <v>489</v>
      </c>
      <c r="C265" s="7" t="s">
        <v>487</v>
      </c>
      <c r="D265" s="7" t="s">
        <v>933</v>
      </c>
      <c r="E265" s="7" t="s">
        <v>929</v>
      </c>
      <c r="F265" s="8">
        <v>286593.75</v>
      </c>
      <c r="G265" s="15"/>
      <c r="H265" s="8">
        <f>SUM(OrderBal19[[#This Row],[Annual
(Actual)]:[Unpaid]])</f>
        <v>286593.75</v>
      </c>
    </row>
    <row r="266" spans="1:8" x14ac:dyDescent="0.25">
      <c r="A266" s="7" t="s">
        <v>762</v>
      </c>
      <c r="B266" s="7" t="s">
        <v>490</v>
      </c>
      <c r="C266" s="7" t="s">
        <v>491</v>
      </c>
      <c r="D266" s="7" t="s">
        <v>921</v>
      </c>
      <c r="E266" s="7" t="s">
        <v>929</v>
      </c>
      <c r="F266" s="8">
        <v>820806.42</v>
      </c>
      <c r="G266" s="15"/>
      <c r="H266" s="8">
        <f>SUM(OrderBal19[[#This Row],[Annual
(Actual)]:[Unpaid]])</f>
        <v>820806.42</v>
      </c>
    </row>
    <row r="267" spans="1:8" x14ac:dyDescent="0.25">
      <c r="A267" s="7" t="s">
        <v>763</v>
      </c>
      <c r="B267" s="7" t="s">
        <v>764</v>
      </c>
      <c r="C267" s="7" t="s">
        <v>765</v>
      </c>
      <c r="D267" s="7" t="s">
        <v>913</v>
      </c>
      <c r="E267" s="7" t="s">
        <v>929</v>
      </c>
      <c r="F267" s="8">
        <v>-0.04</v>
      </c>
      <c r="G267" s="15"/>
      <c r="H267" s="8">
        <f>SUM(OrderBal19[[#This Row],[Annual
(Actual)]:[Unpaid]])</f>
        <v>-0.04</v>
      </c>
    </row>
    <row r="268" spans="1:8" x14ac:dyDescent="0.25">
      <c r="A268" s="7" t="s">
        <v>766</v>
      </c>
      <c r="B268" s="7" t="s">
        <v>492</v>
      </c>
      <c r="C268" s="7" t="s">
        <v>493</v>
      </c>
      <c r="D268" s="7" t="s">
        <v>933</v>
      </c>
      <c r="E268" s="7" t="s">
        <v>929</v>
      </c>
      <c r="F268" s="8">
        <v>199931.28</v>
      </c>
      <c r="G268" s="15"/>
      <c r="H268" s="8">
        <f>SUM(OrderBal19[[#This Row],[Annual
(Actual)]:[Unpaid]])</f>
        <v>199931.28</v>
      </c>
    </row>
    <row r="269" spans="1:8" x14ac:dyDescent="0.25">
      <c r="A269" s="7" t="s">
        <v>846</v>
      </c>
      <c r="B269" s="7" t="s">
        <v>847</v>
      </c>
      <c r="C269" s="7" t="s">
        <v>848</v>
      </c>
      <c r="D269" s="7" t="s">
        <v>933</v>
      </c>
      <c r="E269" s="7" t="s">
        <v>849</v>
      </c>
      <c r="F269" s="8">
        <v>908051.06</v>
      </c>
      <c r="G269" s="15"/>
      <c r="H269" s="8">
        <f>SUM(OrderBal19[[#This Row],[Annual
(Actual)]:[Unpaid]])</f>
        <v>908051.06</v>
      </c>
    </row>
    <row r="270" spans="1:8" x14ac:dyDescent="0.25">
      <c r="A270" s="7" t="s">
        <v>788</v>
      </c>
      <c r="B270" s="7" t="s">
        <v>789</v>
      </c>
      <c r="C270" s="7" t="s">
        <v>790</v>
      </c>
      <c r="D270" s="7" t="s">
        <v>933</v>
      </c>
      <c r="E270" s="7" t="s">
        <v>881</v>
      </c>
      <c r="F270" s="8">
        <v>688098.18</v>
      </c>
      <c r="G270" s="15"/>
      <c r="H270" s="8">
        <f>SUM(OrderBal19[[#This Row],[Annual
(Actual)]:[Unpaid]])</f>
        <v>688098.18</v>
      </c>
    </row>
    <row r="271" spans="1:8" s="21" customFormat="1" ht="13" x14ac:dyDescent="0.3">
      <c r="A271" s="7" t="s">
        <v>769</v>
      </c>
      <c r="B271" s="7" t="s">
        <v>499</v>
      </c>
      <c r="C271" s="7" t="s">
        <v>500</v>
      </c>
      <c r="D271" s="7" t="s">
        <v>892</v>
      </c>
      <c r="E271" s="7" t="s">
        <v>881</v>
      </c>
      <c r="F271" s="8">
        <v>6303.28</v>
      </c>
      <c r="G271" s="15"/>
      <c r="H271" s="8">
        <f>SUM(OrderBal19[[#This Row],[Annual
(Actual)]:[Unpaid]])</f>
        <v>6303.28</v>
      </c>
    </row>
    <row r="272" spans="1:8" x14ac:dyDescent="0.25">
      <c r="A272" s="7" t="s">
        <v>791</v>
      </c>
      <c r="B272" s="7" t="s">
        <v>792</v>
      </c>
      <c r="C272" s="7" t="s">
        <v>793</v>
      </c>
      <c r="D272" s="7" t="s">
        <v>777</v>
      </c>
      <c r="E272" s="7" t="s">
        <v>929</v>
      </c>
      <c r="F272" s="8">
        <v>299904</v>
      </c>
      <c r="G272" s="15"/>
      <c r="H272" s="8">
        <f>SUM(OrderBal19[[#This Row],[Annual
(Actual)]:[Unpaid]])</f>
        <v>299904</v>
      </c>
    </row>
    <row r="273" spans="1:8" x14ac:dyDescent="0.25">
      <c r="A273" s="7" t="s">
        <v>770</v>
      </c>
      <c r="B273" s="7" t="s">
        <v>501</v>
      </c>
      <c r="C273" s="7" t="s">
        <v>502</v>
      </c>
      <c r="D273" s="7" t="s">
        <v>933</v>
      </c>
      <c r="E273" s="7" t="s">
        <v>929</v>
      </c>
      <c r="F273" s="8">
        <v>236811.31</v>
      </c>
      <c r="G273" s="15"/>
      <c r="H273" s="8">
        <f>SUM(OrderBal19[[#This Row],[Annual
(Actual)]:[Unpaid]])</f>
        <v>236811.31</v>
      </c>
    </row>
    <row r="274" spans="1:8" x14ac:dyDescent="0.25">
      <c r="A274" s="7" t="s">
        <v>771</v>
      </c>
      <c r="B274" s="7" t="s">
        <v>772</v>
      </c>
      <c r="C274" s="7" t="s">
        <v>773</v>
      </c>
      <c r="D274" s="7" t="s">
        <v>933</v>
      </c>
      <c r="E274" s="7" t="s">
        <v>929</v>
      </c>
      <c r="F274" s="8">
        <v>389212.44</v>
      </c>
      <c r="G274" s="15"/>
      <c r="H274" s="8">
        <f>SUM(OrderBal19[[#This Row],[Annual
(Actual)]:[Unpaid]])</f>
        <v>389212.44</v>
      </c>
    </row>
    <row r="275" spans="1:8" x14ac:dyDescent="0.25">
      <c r="A275" s="7" t="s">
        <v>774</v>
      </c>
      <c r="B275" s="7" t="s">
        <v>775</v>
      </c>
      <c r="C275" s="7" t="s">
        <v>776</v>
      </c>
      <c r="D275" s="7" t="s">
        <v>933</v>
      </c>
      <c r="E275" s="7" t="s">
        <v>929</v>
      </c>
      <c r="F275" s="8">
        <v>334403.78000000003</v>
      </c>
      <c r="G275" s="15"/>
      <c r="H275" s="8">
        <f>SUM(OrderBal19[[#This Row],[Annual
(Actual)]:[Unpaid]])</f>
        <v>334403.78000000003</v>
      </c>
    </row>
    <row r="276" spans="1:8" x14ac:dyDescent="0.25">
      <c r="A276" s="7" t="s">
        <v>885</v>
      </c>
      <c r="B276" s="7" t="s">
        <v>886</v>
      </c>
      <c r="C276" s="7" t="s">
        <v>887</v>
      </c>
      <c r="D276" s="7" t="s">
        <v>933</v>
      </c>
      <c r="E276" s="7" t="s">
        <v>929</v>
      </c>
      <c r="F276" s="8">
        <v>391489.6</v>
      </c>
      <c r="G276" s="15"/>
      <c r="H276" s="8">
        <f>SUM(OrderBal19[[#This Row],[Annual
(Actual)]:[Unpaid]])</f>
        <v>391489.6</v>
      </c>
    </row>
    <row r="277" spans="1:8" s="21" customFormat="1" ht="13" x14ac:dyDescent="0.3">
      <c r="A277" s="7" t="s">
        <v>794</v>
      </c>
      <c r="B277" s="7" t="s">
        <v>795</v>
      </c>
      <c r="C277" s="7" t="s">
        <v>796</v>
      </c>
      <c r="D277" s="7" t="s">
        <v>933</v>
      </c>
      <c r="E277" s="7" t="s">
        <v>929</v>
      </c>
      <c r="F277" s="8">
        <v>5788760.71</v>
      </c>
      <c r="G277" s="15"/>
      <c r="H277" s="8">
        <f>SUM(OrderBal19[[#This Row],[Annual
(Actual)]:[Unpaid]])</f>
        <v>5788760.71</v>
      </c>
    </row>
    <row r="278" spans="1:8" s="21" customFormat="1" ht="13" x14ac:dyDescent="0.3">
      <c r="A278" s="7" t="s">
        <v>800</v>
      </c>
      <c r="B278" s="7" t="s">
        <v>801</v>
      </c>
      <c r="C278" s="7" t="s">
        <v>802</v>
      </c>
      <c r="D278" s="7" t="s">
        <v>933</v>
      </c>
      <c r="E278" s="7" t="s">
        <v>929</v>
      </c>
      <c r="F278" s="8">
        <v>3018477</v>
      </c>
      <c r="G278" s="15"/>
      <c r="H278" s="8">
        <f>SUM(OrderBal19[[#This Row],[Annual
(Actual)]:[Unpaid]])</f>
        <v>3018477</v>
      </c>
    </row>
    <row r="279" spans="1:8" s="21" customFormat="1" ht="13" x14ac:dyDescent="0.3">
      <c r="A279" s="7" t="s">
        <v>803</v>
      </c>
      <c r="B279" s="7" t="s">
        <v>804</v>
      </c>
      <c r="C279" s="7" t="s">
        <v>805</v>
      </c>
      <c r="D279" s="7" t="s">
        <v>933</v>
      </c>
      <c r="E279" s="7" t="s">
        <v>929</v>
      </c>
      <c r="F279" s="8">
        <v>593112.15</v>
      </c>
      <c r="G279" s="22"/>
      <c r="H279" s="8">
        <f>SUM(OrderBal19[[#This Row],[Annual
(Actual)]:[Unpaid]])</f>
        <v>593112.15</v>
      </c>
    </row>
    <row r="280" spans="1:8" s="21" customFormat="1" ht="13" x14ac:dyDescent="0.3">
      <c r="A280" s="7" t="s">
        <v>832</v>
      </c>
      <c r="B280" s="7" t="s">
        <v>833</v>
      </c>
      <c r="C280" s="7" t="s">
        <v>834</v>
      </c>
      <c r="D280" s="7" t="s">
        <v>933</v>
      </c>
      <c r="E280" s="7" t="s">
        <v>929</v>
      </c>
      <c r="F280" s="8">
        <v>827126.99</v>
      </c>
      <c r="G280" s="22"/>
      <c r="H280" s="8">
        <f>SUM(OrderBal19[[#This Row],[Annual
(Actual)]:[Unpaid]])</f>
        <v>827126.99</v>
      </c>
    </row>
    <row r="281" spans="1:8" s="21" customFormat="1" ht="13" x14ac:dyDescent="0.3">
      <c r="A281" s="7" t="s">
        <v>806</v>
      </c>
      <c r="B281" s="7" t="s">
        <v>807</v>
      </c>
      <c r="C281" s="7" t="s">
        <v>808</v>
      </c>
      <c r="D281" s="7" t="s">
        <v>933</v>
      </c>
      <c r="E281" s="7" t="s">
        <v>929</v>
      </c>
      <c r="F281" s="8">
        <v>380868.11</v>
      </c>
      <c r="G281" s="22"/>
      <c r="H281" s="8">
        <f>SUM(OrderBal19[[#This Row],[Annual
(Actual)]:[Unpaid]])</f>
        <v>380868.11</v>
      </c>
    </row>
    <row r="282" spans="1:8" s="21" customFormat="1" ht="13" x14ac:dyDescent="0.3">
      <c r="A282" s="7" t="s">
        <v>809</v>
      </c>
      <c r="B282" s="7" t="s">
        <v>810</v>
      </c>
      <c r="C282" s="7" t="s">
        <v>811</v>
      </c>
      <c r="D282" s="7" t="s">
        <v>933</v>
      </c>
      <c r="E282" s="7" t="s">
        <v>929</v>
      </c>
      <c r="F282" s="8">
        <v>61300.160000000003</v>
      </c>
      <c r="G282" s="22"/>
      <c r="H282" s="8">
        <f>SUM(OrderBal19[[#This Row],[Annual
(Actual)]:[Unpaid]])</f>
        <v>61300.160000000003</v>
      </c>
    </row>
    <row r="283" spans="1:8" x14ac:dyDescent="0.25">
      <c r="A283" s="7" t="s">
        <v>835</v>
      </c>
      <c r="B283" s="7" t="s">
        <v>836</v>
      </c>
      <c r="C283" s="7" t="s">
        <v>837</v>
      </c>
      <c r="D283" s="7" t="s">
        <v>933</v>
      </c>
      <c r="E283" s="7" t="s">
        <v>929</v>
      </c>
      <c r="F283" s="8">
        <v>237197.33</v>
      </c>
      <c r="G283" s="22"/>
      <c r="H283" s="8">
        <f>SUM(OrderBal19[[#This Row],[Annual
(Actual)]:[Unpaid]])</f>
        <v>237197.33</v>
      </c>
    </row>
    <row r="284" spans="1:8" x14ac:dyDescent="0.25">
      <c r="A284" s="7" t="s">
        <v>850</v>
      </c>
      <c r="B284" s="7" t="s">
        <v>851</v>
      </c>
      <c r="C284" s="7" t="s">
        <v>852</v>
      </c>
      <c r="D284" s="7" t="s">
        <v>933</v>
      </c>
      <c r="E284" s="7" t="s">
        <v>929</v>
      </c>
      <c r="F284" s="8">
        <v>49999.98</v>
      </c>
      <c r="G284" s="22"/>
      <c r="H284" s="8">
        <f>SUM(OrderBal19[[#This Row],[Annual
(Actual)]:[Unpaid]])</f>
        <v>49999.98</v>
      </c>
    </row>
    <row r="285" spans="1:8" x14ac:dyDescent="0.25">
      <c r="A285" s="7" t="s">
        <v>838</v>
      </c>
      <c r="B285" s="7" t="s">
        <v>839</v>
      </c>
      <c r="C285" s="7" t="s">
        <v>840</v>
      </c>
      <c r="D285" s="7" t="s">
        <v>933</v>
      </c>
      <c r="E285" s="7" t="s">
        <v>929</v>
      </c>
      <c r="F285" s="8">
        <v>296566.06</v>
      </c>
      <c r="G285" s="22"/>
      <c r="H285" s="8">
        <f>SUM(OrderBal19[[#This Row],[Annual
(Actual)]:[Unpaid]])</f>
        <v>296566.06</v>
      </c>
    </row>
    <row r="286" spans="1:8" x14ac:dyDescent="0.25">
      <c r="A286" s="7" t="s">
        <v>853</v>
      </c>
      <c r="B286" s="7" t="s">
        <v>854</v>
      </c>
      <c r="C286" s="7" t="s">
        <v>840</v>
      </c>
      <c r="D286" s="7" t="s">
        <v>933</v>
      </c>
      <c r="E286" s="7" t="s">
        <v>929</v>
      </c>
      <c r="F286" s="8">
        <v>49999.97</v>
      </c>
      <c r="G286" s="22"/>
      <c r="H286" s="8">
        <f>SUM(OrderBal19[[#This Row],[Annual
(Actual)]:[Unpaid]])</f>
        <v>49999.97</v>
      </c>
    </row>
    <row r="287" spans="1:8" x14ac:dyDescent="0.25">
      <c r="A287" s="7" t="s">
        <v>855</v>
      </c>
      <c r="B287" s="7" t="s">
        <v>856</v>
      </c>
      <c r="C287" s="7" t="s">
        <v>857</v>
      </c>
      <c r="D287" s="7" t="s">
        <v>933</v>
      </c>
      <c r="E287" s="7" t="s">
        <v>929</v>
      </c>
      <c r="F287" s="8">
        <v>421376.45</v>
      </c>
      <c r="G287" s="22"/>
      <c r="H287" s="8">
        <f>SUM(OrderBal19[[#This Row],[Annual
(Actual)]:[Unpaid]])</f>
        <v>421376.45</v>
      </c>
    </row>
    <row r="288" spans="1:8" x14ac:dyDescent="0.25">
      <c r="A288" s="7" t="s">
        <v>858</v>
      </c>
      <c r="B288" s="7" t="s">
        <v>859</v>
      </c>
      <c r="C288" s="7" t="s">
        <v>860</v>
      </c>
      <c r="D288" s="7" t="s">
        <v>933</v>
      </c>
      <c r="E288" s="7" t="s">
        <v>881</v>
      </c>
      <c r="F288" s="8">
        <v>55000</v>
      </c>
      <c r="G288" s="22"/>
      <c r="H288" s="8">
        <f>SUM(OrderBal19[[#This Row],[Annual
(Actual)]:[Unpaid]])</f>
        <v>55000</v>
      </c>
    </row>
    <row r="289" spans="1:8" s="21" customFormat="1" ht="13" x14ac:dyDescent="0.3">
      <c r="A289" s="7" t="s">
        <v>861</v>
      </c>
      <c r="B289" s="7" t="s">
        <v>862</v>
      </c>
      <c r="C289" s="7" t="s">
        <v>863</v>
      </c>
      <c r="D289" s="7" t="s">
        <v>933</v>
      </c>
      <c r="E289" s="7" t="s">
        <v>929</v>
      </c>
      <c r="F289" s="8">
        <v>-35080</v>
      </c>
      <c r="G289" s="22"/>
      <c r="H289" s="8">
        <f>SUM(OrderBal19[[#This Row],[Annual
(Actual)]:[Unpaid]])</f>
        <v>-35080</v>
      </c>
    </row>
    <row r="290" spans="1:8" x14ac:dyDescent="0.25">
      <c r="A290" s="7" t="s">
        <v>864</v>
      </c>
      <c r="B290" s="7" t="s">
        <v>865</v>
      </c>
      <c r="C290" s="7" t="s">
        <v>866</v>
      </c>
      <c r="D290" s="7" t="s">
        <v>933</v>
      </c>
      <c r="E290" s="7" t="s">
        <v>881</v>
      </c>
      <c r="F290" s="8">
        <v>33333.32</v>
      </c>
      <c r="G290" s="22"/>
      <c r="H290" s="8">
        <f>SUM(OrderBal19[[#This Row],[Annual
(Actual)]:[Unpaid]])</f>
        <v>33333.32</v>
      </c>
    </row>
    <row r="291" spans="1:8" s="21" customFormat="1" ht="13" x14ac:dyDescent="0.3">
      <c r="A291" s="7" t="s">
        <v>871</v>
      </c>
      <c r="B291" s="7" t="s">
        <v>872</v>
      </c>
      <c r="C291" s="7" t="s">
        <v>873</v>
      </c>
      <c r="D291" s="7" t="s">
        <v>933</v>
      </c>
      <c r="E291" s="7" t="s">
        <v>929</v>
      </c>
      <c r="F291" s="8">
        <v>200691.16</v>
      </c>
      <c r="G291" s="22"/>
      <c r="H291" s="8">
        <f>SUM(OrderBal19[[#This Row],[Annual
(Actual)]:[Unpaid]])</f>
        <v>200691.16</v>
      </c>
    </row>
    <row r="292" spans="1:8" s="21" customFormat="1" ht="13" x14ac:dyDescent="0.3">
      <c r="A292" s="7" t="s">
        <v>874</v>
      </c>
      <c r="B292" s="7" t="s">
        <v>875</v>
      </c>
      <c r="C292" s="7" t="s">
        <v>876</v>
      </c>
      <c r="D292" s="7" t="s">
        <v>913</v>
      </c>
      <c r="E292" s="7" t="s">
        <v>881</v>
      </c>
      <c r="F292" s="8">
        <v>270065.64</v>
      </c>
      <c r="G292" s="22"/>
      <c r="H292" s="8">
        <f>SUM(OrderBal19[[#This Row],[Annual
(Actual)]:[Unpaid]])</f>
        <v>270065.64</v>
      </c>
    </row>
    <row r="293" spans="1:8" s="21" customFormat="1" ht="13" x14ac:dyDescent="0.3">
      <c r="A293" s="7" t="s">
        <v>877</v>
      </c>
      <c r="B293" s="7" t="s">
        <v>878</v>
      </c>
      <c r="C293" s="7" t="s">
        <v>879</v>
      </c>
      <c r="D293" s="7" t="s">
        <v>933</v>
      </c>
      <c r="E293" s="7" t="s">
        <v>929</v>
      </c>
      <c r="F293" s="8">
        <v>47270.239999999998</v>
      </c>
      <c r="G293" s="22"/>
      <c r="H293" s="8">
        <f>SUM(OrderBal19[[#This Row],[Annual
(Actual)]:[Unpaid]])</f>
        <v>47270.239999999998</v>
      </c>
    </row>
    <row r="294" spans="1:8" s="21" customFormat="1" ht="13" x14ac:dyDescent="0.3">
      <c r="A294" s="7" t="s">
        <v>895</v>
      </c>
      <c r="B294" s="7" t="s">
        <v>896</v>
      </c>
      <c r="C294" s="7" t="s">
        <v>897</v>
      </c>
      <c r="D294" s="7" t="s">
        <v>933</v>
      </c>
      <c r="E294" s="7" t="s">
        <v>929</v>
      </c>
      <c r="F294" s="8">
        <v>97826.18</v>
      </c>
      <c r="G294" s="22"/>
      <c r="H294" s="8">
        <f>SUM(OrderBal19[[#This Row],[Annual
(Actual)]:[Unpaid]])</f>
        <v>97826.18</v>
      </c>
    </row>
    <row r="295" spans="1:8" s="21" customFormat="1" ht="13" x14ac:dyDescent="0.3">
      <c r="A295" s="7" t="s">
        <v>888</v>
      </c>
      <c r="B295" s="7" t="s">
        <v>889</v>
      </c>
      <c r="C295" s="7" t="s">
        <v>890</v>
      </c>
      <c r="D295" s="7" t="s">
        <v>933</v>
      </c>
      <c r="E295" s="7" t="s">
        <v>929</v>
      </c>
      <c r="F295" s="8">
        <v>117058.5</v>
      </c>
      <c r="G295" s="22"/>
      <c r="H295" s="8">
        <f>SUM(OrderBal19[[#This Row],[Annual
(Actual)]:[Unpaid]])</f>
        <v>117058.5</v>
      </c>
    </row>
    <row r="296" spans="1:8" s="21" customFormat="1" ht="13" x14ac:dyDescent="0.3">
      <c r="A296" s="7" t="s">
        <v>898</v>
      </c>
      <c r="B296" s="7" t="s">
        <v>899</v>
      </c>
      <c r="C296" s="7" t="s">
        <v>900</v>
      </c>
      <c r="D296" s="7" t="s">
        <v>933</v>
      </c>
      <c r="E296" s="7" t="s">
        <v>929</v>
      </c>
      <c r="F296" s="8">
        <v>91795.97</v>
      </c>
      <c r="G296" s="22"/>
      <c r="H296" s="8">
        <f>SUM(OrderBal19[[#This Row],[Annual
(Actual)]:[Unpaid]])</f>
        <v>91795.97</v>
      </c>
    </row>
    <row r="297" spans="1:8" s="21" customFormat="1" ht="13" x14ac:dyDescent="0.3">
      <c r="A297" s="7" t="s">
        <v>934</v>
      </c>
      <c r="B297" s="7" t="s">
        <v>935</v>
      </c>
      <c r="C297" s="7" t="s">
        <v>936</v>
      </c>
      <c r="D297" s="7" t="s">
        <v>457</v>
      </c>
      <c r="E297" s="7" t="s">
        <v>929</v>
      </c>
      <c r="F297" s="8">
        <v>358731.26</v>
      </c>
      <c r="G297" s="22"/>
      <c r="H297" s="8">
        <f>SUM(OrderBal19[[#This Row],[Annual
(Actual)]:[Unpaid]])</f>
        <v>358731.26</v>
      </c>
    </row>
    <row r="298" spans="1:8" s="21" customFormat="1" ht="13" x14ac:dyDescent="0.3">
      <c r="A298" s="7" t="s">
        <v>904</v>
      </c>
      <c r="B298" s="7" t="s">
        <v>905</v>
      </c>
      <c r="C298" s="7" t="s">
        <v>906</v>
      </c>
      <c r="D298" s="7" t="s">
        <v>913</v>
      </c>
      <c r="E298" s="7" t="s">
        <v>929</v>
      </c>
      <c r="F298" s="8">
        <v>327174.78000000003</v>
      </c>
      <c r="G298" s="22"/>
      <c r="H298" s="8">
        <f>SUM(OrderBal19[[#This Row],[Annual
(Actual)]:[Unpaid]])</f>
        <v>327174.78000000003</v>
      </c>
    </row>
    <row r="299" spans="1:8" s="21" customFormat="1" ht="13" x14ac:dyDescent="0.3">
      <c r="A299" s="7" t="s">
        <v>917</v>
      </c>
      <c r="B299" s="7" t="s">
        <v>918</v>
      </c>
      <c r="C299" s="7" t="s">
        <v>903</v>
      </c>
      <c r="D299" s="7" t="s">
        <v>921</v>
      </c>
      <c r="E299" s="7" t="s">
        <v>929</v>
      </c>
      <c r="F299" s="8">
        <v>394041.67</v>
      </c>
      <c r="G299" s="22"/>
      <c r="H299" s="8">
        <f>SUM(OrderBal19[[#This Row],[Annual
(Actual)]:[Unpaid]])</f>
        <v>394041.67</v>
      </c>
    </row>
    <row r="300" spans="1:8" s="21" customFormat="1" ht="13" x14ac:dyDescent="0.3">
      <c r="A300" s="7" t="s">
        <v>907</v>
      </c>
      <c r="B300" s="7" t="s">
        <v>908</v>
      </c>
      <c r="C300" s="7" t="s">
        <v>909</v>
      </c>
      <c r="D300" s="7" t="s">
        <v>913</v>
      </c>
      <c r="E300" s="7" t="s">
        <v>910</v>
      </c>
      <c r="F300" s="8">
        <v>756000</v>
      </c>
      <c r="G300" s="22"/>
      <c r="H300" s="8">
        <f>SUM(OrderBal19[[#This Row],[Annual
(Actual)]:[Unpaid]])</f>
        <v>756000</v>
      </c>
    </row>
    <row r="301" spans="1:8" s="21" customFormat="1" ht="13" x14ac:dyDescent="0.3">
      <c r="A301" s="7" t="s">
        <v>922</v>
      </c>
      <c r="B301" s="7" t="s">
        <v>923</v>
      </c>
      <c r="C301" s="7" t="s">
        <v>924</v>
      </c>
      <c r="D301" s="7" t="s">
        <v>933</v>
      </c>
      <c r="E301" s="7" t="s">
        <v>881</v>
      </c>
      <c r="F301" s="8">
        <v>173136.38</v>
      </c>
      <c r="G301" s="22"/>
      <c r="H301" s="8">
        <f>SUM(OrderBal19[[#This Row],[Annual
(Actual)]:[Unpaid]])</f>
        <v>173136.38</v>
      </c>
    </row>
    <row r="302" spans="1:8" s="21" customFormat="1" ht="13" x14ac:dyDescent="0.3">
      <c r="A302" s="7" t="s">
        <v>925</v>
      </c>
      <c r="B302" s="7" t="s">
        <v>926</v>
      </c>
      <c r="C302" s="7" t="s">
        <v>927</v>
      </c>
      <c r="D302" s="7" t="s">
        <v>933</v>
      </c>
      <c r="E302" s="7" t="s">
        <v>929</v>
      </c>
      <c r="F302" s="16">
        <v>368492.15</v>
      </c>
      <c r="G302" s="22"/>
      <c r="H302" s="8">
        <f>SUM(OrderBal19[[#This Row],[Annual
(Actual)]:[Unpaid]])</f>
        <v>368492.15</v>
      </c>
    </row>
    <row r="303" spans="1:8" x14ac:dyDescent="0.25">
      <c r="A303" s="17"/>
      <c r="B303" s="17"/>
      <c r="C303" s="18"/>
      <c r="D303" s="19"/>
      <c r="E303" s="17"/>
      <c r="F303" s="20">
        <f>SUBTOTAL(109,OrderBal19[Annual
(Actual)])</f>
        <v>176735638.18999994</v>
      </c>
      <c r="G303" s="20">
        <f>SUBTOTAL(109,OrderBal19[Unpaid])</f>
        <v>0</v>
      </c>
      <c r="H303" s="20">
        <f>SUBTOTAL(109,OrderBal19[Bal as of 04/30/2023])</f>
        <v>176735638.18999994</v>
      </c>
    </row>
    <row r="304" spans="1:8" ht="13" x14ac:dyDescent="0.3">
      <c r="A304" s="30" t="s">
        <v>919</v>
      </c>
      <c r="B304" s="30"/>
      <c r="C304" s="30"/>
      <c r="D304" s="30"/>
      <c r="E304" s="30"/>
      <c r="F304" s="30"/>
      <c r="G304" s="31"/>
      <c r="H304" s="32"/>
    </row>
    <row r="310" spans="1:8" s="21" customFormat="1" ht="13" x14ac:dyDescent="0.3">
      <c r="A310"/>
      <c r="B310"/>
      <c r="C310"/>
      <c r="D310"/>
      <c r="E310"/>
      <c r="F310"/>
      <c r="G310"/>
      <c r="H310"/>
    </row>
  </sheetData>
  <pageMargins left="0" right="0" top="0.25" bottom="0.25" header="0.3" footer="0.3"/>
  <pageSetup paperSize="5" fitToHeight="0" orientation="landscape" r:id="rId1"/>
  <headerFooter>
    <oddHeader>&amp;RFERC-TO21_DR_SixCities-PGE-01-AU.21_Atch02</oddHead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geRetentionTriggerDate xmlns="97e57212-3e02-407f-8b2d-05f7d7f19b15" xsi:nil="true"/>
    <pgeInformationSecurityClassification xmlns="97e57212-3e02-407f-8b2d-05f7d7f19b15" xsi:nil="true"/>
    <mca9ac2a47d44219b4ff213ace4480ec xmlns="97e57212-3e02-407f-8b2d-05f7d7f19b15">
      <Terms xmlns="http://schemas.microsoft.com/office/infopath/2007/PartnerControls"/>
    </mca9ac2a47d44219b4ff213ace4480ec>
    <TaxCatchAll xmlns="97e57212-3e02-407f-8b2d-05f7d7f19b1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632F4F1099828488984339E940D857C" ma:contentTypeVersion="10" ma:contentTypeDescription="Create a new document." ma:contentTypeScope="" ma:versionID="13afea912dd20f0d3a35d7939f04b688">
  <xsd:schema xmlns:xsd="http://www.w3.org/2001/XMLSchema" xmlns:xs="http://www.w3.org/2001/XMLSchema" xmlns:p="http://schemas.microsoft.com/office/2006/metadata/properties" xmlns:ns2="97e57212-3e02-407f-8b2d-05f7d7f19b15" xmlns:ns3="b095f0c1-5f23-4844-b130-47bac23e1c4a" xmlns:ns4="df0cdfa5-cd7b-41c7-9812-9cdb98f3b1e8" targetNamespace="http://schemas.microsoft.com/office/2006/metadata/properties" ma:root="true" ma:fieldsID="59ea18b9b00a3dac78082051f000cc2a" ns2:_="" ns3:_="" ns4:_="">
    <xsd:import namespace="97e57212-3e02-407f-8b2d-05f7d7f19b15"/>
    <xsd:import namespace="b095f0c1-5f23-4844-b130-47bac23e1c4a"/>
    <xsd:import namespace="df0cdfa5-cd7b-41c7-9812-9cdb98f3b1e8"/>
    <xsd:element name="properties">
      <xsd:complexType>
        <xsd:sequence>
          <xsd:element name="documentManagement">
            <xsd:complexType>
              <xsd:all>
                <xsd:element ref="ns2:pgeInformationSecurityClassification" minOccurs="0"/>
                <xsd:element ref="ns2:mca9ac2a47d44219b4ff213ace4480ec" minOccurs="0"/>
                <xsd:element ref="ns2:TaxCatchAll" minOccurs="0"/>
                <xsd:element ref="ns2:TaxCatchAllLabel" minOccurs="0"/>
                <xsd:element ref="ns2:pgeRetentionTriggerDate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4:SharedWithUsers" minOccurs="0"/>
                <xsd:element ref="ns4:SharedWithDetail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e57212-3e02-407f-8b2d-05f7d7f19b15" elementFormDefault="qualified">
    <xsd:import namespace="http://schemas.microsoft.com/office/2006/documentManagement/types"/>
    <xsd:import namespace="http://schemas.microsoft.com/office/infopath/2007/PartnerControls"/>
    <xsd:element name="pgeInformationSecurityClassification" ma:index="8" nillable="true" ma:displayName="PGE Information Security Classification" ma:description="Confidentiality of the Item (i.e. who can access it.) PG&amp;E uses the following four levels of confidentiality:&#10;• Public: Information available to anyone inside or outside PG&amp;E without restriction. &#10;• Internal: Information intended primarily for use within PG&amp;E.&#10;• Confidential: Information intended for use within PG&amp;E on a “business-need-to-know basis.” &#10;• Restricted: Information that is the most sensitive due to its significant value to the company and requires the maximum level of handling and protection from unauthorized collection, access, use or disclosure&#10;" ma:format="Dropdown" ma:internalName="pgeInformationSecurityClassification">
      <xsd:simpleType>
        <xsd:restriction base="dms:Choice">
          <xsd:enumeration value="Public"/>
          <xsd:enumeration value="Internal"/>
          <xsd:enumeration value="Confidential"/>
          <xsd:enumeration value="Restricted"/>
        </xsd:restriction>
      </xsd:simpleType>
    </xsd:element>
    <xsd:element name="mca9ac2a47d44219b4ff213ace4480ec" ma:index="9" nillable="true" ma:taxonomy="true" ma:internalName="mca9ac2a47d44219b4ff213ace4480ec" ma:taxonomyFieldName="pgeRecordCategory" ma:displayName="PGE Record Category" ma:default="" ma:fieldId="{6ca9ac2a-47d4-4219-b4ff-213ace4480ec}" ma:sspId="b06c99b3-cd83-43e5-b4c1-d62f316c1e37" ma:termSetId="adcc1c58-aad5-4d6c-b2f3-f9d1112c68e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4741f733-aeff-4734-a0bf-3668c61dd930}" ma:internalName="TaxCatchAll" ma:showField="CatchAllData" ma:web="df0cdfa5-cd7b-41c7-9812-9cdb98f3b1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4741f733-aeff-4734-a0bf-3668c61dd930}" ma:internalName="TaxCatchAllLabel" ma:readOnly="true" ma:showField="CatchAllDataLabel" ma:web="df0cdfa5-cd7b-41c7-9812-9cdb98f3b1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geRetentionTriggerDate" ma:index="13" nillable="true" ma:displayName="PGE Retention Trigger Date" ma:description="This is a date field it will be populated when an event has occurred that will trigger retention" ma:format="DateOnly" ma:internalName="pgeRetentionTrigger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95f0c1-5f23-4844-b130-47bac23e1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0cdfa5-cd7b-41c7-9812-9cdb98f3b1e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b06c99b3-cd83-43e5-b4c1-d62f316c1e37" ContentTypeId="0x0101" PreviousValue="false"/>
</file>

<file path=customXml/itemProps1.xml><?xml version="1.0" encoding="utf-8"?>
<ds:datastoreItem xmlns:ds="http://schemas.openxmlformats.org/officeDocument/2006/customXml" ds:itemID="{29BDC201-F94C-407F-B0F9-450E0BE8B89E}">
  <ds:schemaRefs>
    <ds:schemaRef ds:uri="http://schemas.microsoft.com/office/2006/metadata/properties"/>
    <ds:schemaRef ds:uri="http://schemas.microsoft.com/office/infopath/2007/PartnerControls"/>
    <ds:schemaRef ds:uri="97e57212-3e02-407f-8b2d-05f7d7f19b15"/>
  </ds:schemaRefs>
</ds:datastoreItem>
</file>

<file path=customXml/itemProps2.xml><?xml version="1.0" encoding="utf-8"?>
<ds:datastoreItem xmlns:ds="http://schemas.openxmlformats.org/officeDocument/2006/customXml" ds:itemID="{218AF134-B1F3-45CB-B8B7-69EA615978A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9FDD977-5F02-4A03-B33B-4F5BC551AA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e57212-3e02-407f-8b2d-05f7d7f19b15"/>
    <ds:schemaRef ds:uri="b095f0c1-5f23-4844-b130-47bac23e1c4a"/>
    <ds:schemaRef ds:uri="df0cdfa5-cd7b-41c7-9812-9cdb98f3b1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678A038-844B-4E90-859E-B0653DC5D443}">
  <ds:schemaRefs>
    <ds:schemaRef ds:uri="Microsoft.SharePoint.Taxonomy.ContentTypeSync"/>
  </ds:schemaRefs>
</ds:datastoreItem>
</file>

<file path=docMetadata/LabelInfo.xml><?xml version="1.0" encoding="utf-8"?>
<clbl:labelList xmlns:clbl="http://schemas.microsoft.com/office/2020/mipLabelMetadata">
  <clbl:label id="{746d2a3f-4d51-44da-b226-f025675a294d}" enabled="1" method="Privileged" siteId="{44ae661a-ece6-41aa-bc96-7c2c85a0894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12-2023</vt:lpstr>
      <vt:lpstr>11-2023</vt:lpstr>
      <vt:lpstr>10-2023</vt:lpstr>
      <vt:lpstr>09-2023</vt:lpstr>
      <vt:lpstr>08-2023</vt:lpstr>
      <vt:lpstr>07-2023</vt:lpstr>
      <vt:lpstr>06-2023</vt:lpstr>
      <vt:lpstr>05-2023</vt:lpstr>
      <vt:lpstr>04-2023</vt:lpstr>
      <vt:lpstr>03-2023</vt:lpstr>
      <vt:lpstr>02-2023</vt:lpstr>
      <vt:lpstr>01-2023</vt:lpstr>
      <vt:lpstr>12-2022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Chang, Jane</dc:creator>
  <cp:lastModifiedBy>Shurr, Jessica</cp:lastModifiedBy>
  <dcterms:created xsi:type="dcterms:W3CDTF">2023-08-07T23:13:03Z</dcterms:created>
  <dcterms:modified xsi:type="dcterms:W3CDTF">2024-08-23T22:58:42Z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4fb56ae-b253-43b2-ae76-5b0fef4d3037_Enabled">
    <vt:lpwstr>true</vt:lpwstr>
  </property>
  <property fmtid="{D5CDD505-2E9C-101B-9397-08002B2CF9AE}" pid="3" name="MSIP_Label_64fb56ae-b253-43b2-ae76-5b0fef4d3037_SetDate">
    <vt:lpwstr>2023-08-07T23:51:50Z</vt:lpwstr>
  </property>
  <property fmtid="{D5CDD505-2E9C-101B-9397-08002B2CF9AE}" pid="4" name="MSIP_Label_64fb56ae-b253-43b2-ae76-5b0fef4d3037_Method">
    <vt:lpwstr>Privileged</vt:lpwstr>
  </property>
  <property fmtid="{D5CDD505-2E9C-101B-9397-08002B2CF9AE}" pid="5" name="MSIP_Label_64fb56ae-b253-43b2-ae76-5b0fef4d3037_Name">
    <vt:lpwstr>Internal (With Markings)</vt:lpwstr>
  </property>
  <property fmtid="{D5CDD505-2E9C-101B-9397-08002B2CF9AE}" pid="6" name="MSIP_Label_64fb56ae-b253-43b2-ae76-5b0fef4d3037_SiteId">
    <vt:lpwstr>44ae661a-ece6-41aa-bc96-7c2c85a08941</vt:lpwstr>
  </property>
  <property fmtid="{D5CDD505-2E9C-101B-9397-08002B2CF9AE}" pid="7" name="MSIP_Label_64fb56ae-b253-43b2-ae76-5b0fef4d3037_ActionId">
    <vt:lpwstr>bc9a7a95-7a00-450d-a427-19c9dc9863c5</vt:lpwstr>
  </property>
  <property fmtid="{D5CDD505-2E9C-101B-9397-08002B2CF9AE}" pid="8" name="MSIP_Label_64fb56ae-b253-43b2-ae76-5b0fef4d3037_ContentBits">
    <vt:lpwstr>3</vt:lpwstr>
  </property>
  <property fmtid="{D5CDD505-2E9C-101B-9397-08002B2CF9AE}" pid="9" name="ContentTypeId">
    <vt:lpwstr>0x0101004632F4F1099828488984339E940D857C</vt:lpwstr>
  </property>
  <property fmtid="{D5CDD505-2E9C-101B-9397-08002B2CF9AE}" pid="10" name="pgeRecordCategory">
    <vt:lpwstr/>
  </property>
</Properties>
</file>